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omments9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omments1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9040" windowHeight="15840" tabRatio="748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  <sheet name="01 05 Pol" sheetId="16" r:id="rId8"/>
    <sheet name="01 06 Pol" sheetId="17" r:id="rId9"/>
    <sheet name="01 07 Pol" sheetId="18" r:id="rId10"/>
    <sheet name="01 08 Pol" sheetId="19" r:id="rId11"/>
  </sheets>
  <externalReferences>
    <externalReference r:id="rId12"/>
  </externalReferences>
  <definedNames>
    <definedName name="CelkemDPHVypocet" localSheetId="1">Stavba!$H$49</definedName>
    <definedName name="CenaCelkem">Stavba!$G$28</definedName>
    <definedName name="CenaCelkemBezDPH">Stavba!$G$27</definedName>
    <definedName name="CenaCelkemVypocet" localSheetId="1">Stavba!$I$49</definedName>
    <definedName name="cisloobjektu">Stavba!#REF!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Stavba!$D$3</definedName>
    <definedName name="dadresa">Stavba!$D$11:$G$11</definedName>
    <definedName name="DIČ" localSheetId="1">Stavba!$I$11</definedName>
    <definedName name="dmisto">Stavba!$E$12:$G$12</definedName>
    <definedName name="DPHSni">Stavba!$G$23</definedName>
    <definedName name="DPHZakl">Stavba!$G$25</definedName>
    <definedName name="dpsc" localSheetId="1">Stavba!$D$12</definedName>
    <definedName name="IČO" localSheetId="1">Stavba!$I$10</definedName>
    <definedName name="Mena">Stavba!$J$28</definedName>
    <definedName name="MistoStavby">Stavba!$D$3</definedName>
    <definedName name="nazevobjektu">Stavba!#REF!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Stavba!$E$3</definedName>
    <definedName name="_xlnm.Print_Titles" localSheetId="3">'01 01 Pol'!$1:$6</definedName>
    <definedName name="_xlnm.Print_Titles" localSheetId="4">'01 02 Pol'!$1:$6</definedName>
    <definedName name="_xlnm.Print_Titles" localSheetId="5">'01 03 Pol'!$1:$6</definedName>
    <definedName name="_xlnm.Print_Titles" localSheetId="6">'01 04 Pol'!$1:$6</definedName>
    <definedName name="_xlnm.Print_Titles" localSheetId="7">'01 05 Pol'!$1:$6</definedName>
    <definedName name="_xlnm.Print_Titles" localSheetId="8">'01 06 Pol'!$1:$6</definedName>
    <definedName name="_xlnm.Print_Titles" localSheetId="9">'01 07 Pol'!$1:$6</definedName>
    <definedName name="_xlnm.Print_Titles" localSheetId="10">'01 08 Pol'!$1:$6</definedName>
    <definedName name="oadresa">Stavba!$D$5</definedName>
    <definedName name="Objednatel" localSheetId="1">Stavba!$D$4</definedName>
    <definedName name="Objekt" localSheetId="1">Stavba!$B$37</definedName>
    <definedName name="_xlnm.Print_Area" localSheetId="3">'01 01 Pol'!$A$1:$W$65</definedName>
    <definedName name="_xlnm.Print_Area" localSheetId="4">'01 02 Pol'!$A$1:$W$65</definedName>
    <definedName name="_xlnm.Print_Area" localSheetId="5">'01 03 Pol'!$A$1:$W$65</definedName>
    <definedName name="_xlnm.Print_Area" localSheetId="6">'01 04 Pol'!$A$1:$W$73</definedName>
    <definedName name="_xlnm.Print_Area" localSheetId="7">'01 05 Pol'!$A$1:$W$81</definedName>
    <definedName name="_xlnm.Print_Area" localSheetId="8">'01 06 Pol'!$A$1:$W$125</definedName>
    <definedName name="_xlnm.Print_Area" localSheetId="9">'01 07 Pol'!$A$1:$W$123</definedName>
    <definedName name="_xlnm.Print_Area" localSheetId="10">'01 08 Pol'!$A$1:$W$16</definedName>
    <definedName name="_xlnm.Print_Area" localSheetId="1">Stavba!$A$1:$J$73</definedName>
    <definedName name="odic" localSheetId="1">Stavba!$I$5</definedName>
    <definedName name="oico" localSheetId="1">Stavba!$I$4</definedName>
    <definedName name="omisto" localSheetId="1">Stavba!$E$6</definedName>
    <definedName name="onazev" localSheetId="1">Stavba!$D$5</definedName>
    <definedName name="opsc" localSheetId="1">Stavba!$D$6</definedName>
    <definedName name="padresa">Stavba!$D$8</definedName>
    <definedName name="pdic">Stavba!$I$8</definedName>
    <definedName name="pico">Stavba!$I$7</definedName>
    <definedName name="pmisto">Stavba!$E$9</definedName>
    <definedName name="PocetMJ">#REF!</definedName>
    <definedName name="PoptavkaID">Stavba!$A$1</definedName>
    <definedName name="pPSC">Stavba!$D$9</definedName>
    <definedName name="Projektant">Stavba!$D$7</definedName>
    <definedName name="SazbaDPH1" localSheetId="1">Stavba!$E$22</definedName>
    <definedName name="SazbaDPH1">'[1]Krycí list'!$C$30</definedName>
    <definedName name="SazbaDPH2" localSheetId="1">Stavba!$E$24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Stavba!$D$13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>Stavba!$G$22</definedName>
    <definedName name="ZakladDPHSniVypocet" localSheetId="1">Stavba!$F$49</definedName>
    <definedName name="ZakladDPHZakl">Stavba!$G$24</definedName>
    <definedName name="ZakladDPHZaklVypocet" localSheetId="1">Stavba!$G$49</definedName>
    <definedName name="ZaObjednatele">Stavba!$G$33</definedName>
    <definedName name="Zaokrouhleni">Stavba!$G$26</definedName>
    <definedName name="ZaZhotovitele">Stavba!$D$33</definedName>
    <definedName name="Zhotovitel">Stavba!$D$10:$G$10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9"/>
  <c r="I8"/>
  <c r="K8"/>
  <c r="O8"/>
  <c r="Q8"/>
  <c r="T8"/>
  <c r="G10"/>
  <c r="M10" s="1"/>
  <c r="I10"/>
  <c r="K10"/>
  <c r="O10"/>
  <c r="Q10"/>
  <c r="T10"/>
  <c r="G12"/>
  <c r="I72" i="1" s="1"/>
  <c r="I19" s="1"/>
  <c r="G13" i="19"/>
  <c r="I13"/>
  <c r="I12" s="1"/>
  <c r="K13"/>
  <c r="K12" s="1"/>
  <c r="M13"/>
  <c r="M12" s="1"/>
  <c r="O13"/>
  <c r="O12" s="1"/>
  <c r="Q13"/>
  <c r="Q12" s="1"/>
  <c r="T13"/>
  <c r="T12" s="1"/>
  <c r="AC15"/>
  <c r="AY98" i="18"/>
  <c r="AY13"/>
  <c r="T7"/>
  <c r="G8"/>
  <c r="M8" s="1"/>
  <c r="M7" s="1"/>
  <c r="I8"/>
  <c r="I7" s="1"/>
  <c r="K8"/>
  <c r="K7" s="1"/>
  <c r="O8"/>
  <c r="O7" s="1"/>
  <c r="Q8"/>
  <c r="Q7" s="1"/>
  <c r="T8"/>
  <c r="K11"/>
  <c r="Q11"/>
  <c r="G12"/>
  <c r="G11" s="1"/>
  <c r="I12"/>
  <c r="I11" s="1"/>
  <c r="K12"/>
  <c r="O12"/>
  <c r="O11" s="1"/>
  <c r="Q12"/>
  <c r="T12"/>
  <c r="T11" s="1"/>
  <c r="G16"/>
  <c r="G17"/>
  <c r="M17" s="1"/>
  <c r="M16" s="1"/>
  <c r="I17"/>
  <c r="I16" s="1"/>
  <c r="K17"/>
  <c r="K16" s="1"/>
  <c r="O17"/>
  <c r="O16" s="1"/>
  <c r="Q17"/>
  <c r="Q16" s="1"/>
  <c r="T17"/>
  <c r="T16" s="1"/>
  <c r="O19"/>
  <c r="G20"/>
  <c r="G19" s="1"/>
  <c r="I20"/>
  <c r="I19" s="1"/>
  <c r="K20"/>
  <c r="K19" s="1"/>
  <c r="O20"/>
  <c r="Q20"/>
  <c r="Q19" s="1"/>
  <c r="T20"/>
  <c r="T19" s="1"/>
  <c r="G24"/>
  <c r="M24" s="1"/>
  <c r="I24"/>
  <c r="K24"/>
  <c r="O24"/>
  <c r="Q24"/>
  <c r="T24"/>
  <c r="G27"/>
  <c r="M27" s="1"/>
  <c r="I27"/>
  <c r="K27"/>
  <c r="O27"/>
  <c r="Q27"/>
  <c r="T27"/>
  <c r="G30"/>
  <c r="I30"/>
  <c r="K30"/>
  <c r="M30"/>
  <c r="O30"/>
  <c r="Q30"/>
  <c r="T30"/>
  <c r="G34"/>
  <c r="M34" s="1"/>
  <c r="I34"/>
  <c r="K34"/>
  <c r="O34"/>
  <c r="Q34"/>
  <c r="T34"/>
  <c r="G36"/>
  <c r="M36" s="1"/>
  <c r="I36"/>
  <c r="K36"/>
  <c r="O36"/>
  <c r="Q36"/>
  <c r="T36"/>
  <c r="G40"/>
  <c r="M40" s="1"/>
  <c r="I40"/>
  <c r="K40"/>
  <c r="O40"/>
  <c r="Q40"/>
  <c r="T40"/>
  <c r="G42"/>
  <c r="M42" s="1"/>
  <c r="I42"/>
  <c r="K42"/>
  <c r="O42"/>
  <c r="Q42"/>
  <c r="T42"/>
  <c r="G44"/>
  <c r="M44" s="1"/>
  <c r="I44"/>
  <c r="K44"/>
  <c r="O44"/>
  <c r="Q44"/>
  <c r="T44"/>
  <c r="T23" s="1"/>
  <c r="G47"/>
  <c r="M47" s="1"/>
  <c r="I47"/>
  <c r="K47"/>
  <c r="O47"/>
  <c r="Q47"/>
  <c r="T47"/>
  <c r="G49"/>
  <c r="M49" s="1"/>
  <c r="I49"/>
  <c r="K49"/>
  <c r="O49"/>
  <c r="Q49"/>
  <c r="T49"/>
  <c r="G52"/>
  <c r="I52"/>
  <c r="K52"/>
  <c r="M52"/>
  <c r="O52"/>
  <c r="Q52"/>
  <c r="T52"/>
  <c r="G55"/>
  <c r="I55"/>
  <c r="K55"/>
  <c r="M55"/>
  <c r="O55"/>
  <c r="Q55"/>
  <c r="T55"/>
  <c r="G57"/>
  <c r="M57" s="1"/>
  <c r="I57"/>
  <c r="K57"/>
  <c r="O57"/>
  <c r="Q57"/>
  <c r="T57"/>
  <c r="G59"/>
  <c r="I59"/>
  <c r="K59"/>
  <c r="M59"/>
  <c r="O59"/>
  <c r="Q59"/>
  <c r="T59"/>
  <c r="G61"/>
  <c r="M61" s="1"/>
  <c r="I61"/>
  <c r="K61"/>
  <c r="O61"/>
  <c r="Q61"/>
  <c r="T61"/>
  <c r="G64"/>
  <c r="M64" s="1"/>
  <c r="I64"/>
  <c r="K64"/>
  <c r="O64"/>
  <c r="Q64"/>
  <c r="T64"/>
  <c r="G66"/>
  <c r="I66"/>
  <c r="K66"/>
  <c r="M66"/>
  <c r="O66"/>
  <c r="Q66"/>
  <c r="T66"/>
  <c r="G68"/>
  <c r="M68" s="1"/>
  <c r="I68"/>
  <c r="K68"/>
  <c r="O68"/>
  <c r="Q68"/>
  <c r="T68"/>
  <c r="G71"/>
  <c r="I71"/>
  <c r="K71"/>
  <c r="M71"/>
  <c r="O71"/>
  <c r="Q71"/>
  <c r="T71"/>
  <c r="G74"/>
  <c r="M74" s="1"/>
  <c r="I74"/>
  <c r="K74"/>
  <c r="O74"/>
  <c r="Q74"/>
  <c r="T74"/>
  <c r="G77"/>
  <c r="M77" s="1"/>
  <c r="I77"/>
  <c r="K77"/>
  <c r="O77"/>
  <c r="Q77"/>
  <c r="T77"/>
  <c r="G80"/>
  <c r="M80" s="1"/>
  <c r="I80"/>
  <c r="K80"/>
  <c r="O80"/>
  <c r="Q80"/>
  <c r="T80"/>
  <c r="G83"/>
  <c r="M83" s="1"/>
  <c r="I83"/>
  <c r="K83"/>
  <c r="O83"/>
  <c r="Q83"/>
  <c r="T83"/>
  <c r="O85"/>
  <c r="G86"/>
  <c r="G85" s="1"/>
  <c r="I86"/>
  <c r="I85" s="1"/>
  <c r="K86"/>
  <c r="K85" s="1"/>
  <c r="M86"/>
  <c r="M85" s="1"/>
  <c r="O86"/>
  <c r="Q86"/>
  <c r="Q85" s="1"/>
  <c r="T86"/>
  <c r="T85" s="1"/>
  <c r="G89"/>
  <c r="M89" s="1"/>
  <c r="I89"/>
  <c r="K89"/>
  <c r="K88" s="1"/>
  <c r="O89"/>
  <c r="Q89"/>
  <c r="T89"/>
  <c r="G92"/>
  <c r="M92" s="1"/>
  <c r="I92"/>
  <c r="K92"/>
  <c r="O92"/>
  <c r="Q92"/>
  <c r="T92"/>
  <c r="G94"/>
  <c r="M94" s="1"/>
  <c r="I94"/>
  <c r="K94"/>
  <c r="O94"/>
  <c r="Q94"/>
  <c r="T94"/>
  <c r="G97"/>
  <c r="M97" s="1"/>
  <c r="I97"/>
  <c r="K97"/>
  <c r="O97"/>
  <c r="Q97"/>
  <c r="T97"/>
  <c r="G100"/>
  <c r="M100" s="1"/>
  <c r="I100"/>
  <c r="K100"/>
  <c r="O100"/>
  <c r="Q100"/>
  <c r="T100"/>
  <c r="G103"/>
  <c r="I103"/>
  <c r="K103"/>
  <c r="M103"/>
  <c r="O103"/>
  <c r="Q103"/>
  <c r="T103"/>
  <c r="G107"/>
  <c r="M107" s="1"/>
  <c r="I107"/>
  <c r="K107"/>
  <c r="O107"/>
  <c r="Q107"/>
  <c r="T107"/>
  <c r="G113"/>
  <c r="M113" s="1"/>
  <c r="I113"/>
  <c r="K113"/>
  <c r="O113"/>
  <c r="Q113"/>
  <c r="T113"/>
  <c r="G115"/>
  <c r="M115" s="1"/>
  <c r="I115"/>
  <c r="K115"/>
  <c r="O115"/>
  <c r="Q115"/>
  <c r="T115"/>
  <c r="G116"/>
  <c r="I116"/>
  <c r="K116"/>
  <c r="M116"/>
  <c r="O116"/>
  <c r="Q116"/>
  <c r="T116"/>
  <c r="G117"/>
  <c r="M117" s="1"/>
  <c r="I117"/>
  <c r="K117"/>
  <c r="O117"/>
  <c r="Q117"/>
  <c r="T117"/>
  <c r="G119"/>
  <c r="M119" s="1"/>
  <c r="I119"/>
  <c r="K119"/>
  <c r="O119"/>
  <c r="Q119"/>
  <c r="T119"/>
  <c r="G120"/>
  <c r="M120" s="1"/>
  <c r="I120"/>
  <c r="K120"/>
  <c r="O120"/>
  <c r="Q120"/>
  <c r="T120"/>
  <c r="AC122"/>
  <c r="F47" i="1" s="1"/>
  <c r="AY100" i="17"/>
  <c r="AY13"/>
  <c r="I7"/>
  <c r="G8"/>
  <c r="I8"/>
  <c r="K8"/>
  <c r="K7" s="1"/>
  <c r="O8"/>
  <c r="O7" s="1"/>
  <c r="Q8"/>
  <c r="Q7" s="1"/>
  <c r="T8"/>
  <c r="T7" s="1"/>
  <c r="G12"/>
  <c r="M12" s="1"/>
  <c r="M11" s="1"/>
  <c r="I12"/>
  <c r="I11" s="1"/>
  <c r="K12"/>
  <c r="K11" s="1"/>
  <c r="O12"/>
  <c r="O11" s="1"/>
  <c r="Q12"/>
  <c r="Q11" s="1"/>
  <c r="T12"/>
  <c r="T11" s="1"/>
  <c r="I15"/>
  <c r="G16"/>
  <c r="G15" s="1"/>
  <c r="I16"/>
  <c r="K16"/>
  <c r="K15" s="1"/>
  <c r="O16"/>
  <c r="O15" s="1"/>
  <c r="Q16"/>
  <c r="Q15" s="1"/>
  <c r="T16"/>
  <c r="T15" s="1"/>
  <c r="I18"/>
  <c r="G19"/>
  <c r="M19" s="1"/>
  <c r="M18" s="1"/>
  <c r="I19"/>
  <c r="K19"/>
  <c r="K18" s="1"/>
  <c r="O19"/>
  <c r="O18" s="1"/>
  <c r="Q19"/>
  <c r="Q18" s="1"/>
  <c r="T19"/>
  <c r="T18" s="1"/>
  <c r="G23"/>
  <c r="M23" s="1"/>
  <c r="M22" s="1"/>
  <c r="I23"/>
  <c r="I22" s="1"/>
  <c r="K23"/>
  <c r="K22" s="1"/>
  <c r="O23"/>
  <c r="O22" s="1"/>
  <c r="Q23"/>
  <c r="Q22" s="1"/>
  <c r="T23"/>
  <c r="T22" s="1"/>
  <c r="G26"/>
  <c r="M26" s="1"/>
  <c r="I26"/>
  <c r="K26"/>
  <c r="O26"/>
  <c r="Q26"/>
  <c r="T26"/>
  <c r="G29"/>
  <c r="M29" s="1"/>
  <c r="I29"/>
  <c r="K29"/>
  <c r="O29"/>
  <c r="Q29"/>
  <c r="T29"/>
  <c r="G32"/>
  <c r="M32" s="1"/>
  <c r="I32"/>
  <c r="K32"/>
  <c r="O32"/>
  <c r="Q32"/>
  <c r="T32"/>
  <c r="G36"/>
  <c r="M36" s="1"/>
  <c r="I36"/>
  <c r="K36"/>
  <c r="O36"/>
  <c r="Q36"/>
  <c r="T36"/>
  <c r="G38"/>
  <c r="M38" s="1"/>
  <c r="I38"/>
  <c r="K38"/>
  <c r="O38"/>
  <c r="Q38"/>
  <c r="T38"/>
  <c r="G42"/>
  <c r="M42" s="1"/>
  <c r="I42"/>
  <c r="K42"/>
  <c r="O42"/>
  <c r="Q42"/>
  <c r="T42"/>
  <c r="G44"/>
  <c r="M44" s="1"/>
  <c r="I44"/>
  <c r="K44"/>
  <c r="O44"/>
  <c r="Q44"/>
  <c r="T44"/>
  <c r="G46"/>
  <c r="M46" s="1"/>
  <c r="I46"/>
  <c r="K46"/>
  <c r="O46"/>
  <c r="Q46"/>
  <c r="T46"/>
  <c r="G49"/>
  <c r="M49" s="1"/>
  <c r="I49"/>
  <c r="K49"/>
  <c r="O49"/>
  <c r="Q49"/>
  <c r="T49"/>
  <c r="G51"/>
  <c r="I51"/>
  <c r="K51"/>
  <c r="O51"/>
  <c r="Q51"/>
  <c r="T51"/>
  <c r="G54"/>
  <c r="M54" s="1"/>
  <c r="I54"/>
  <c r="K54"/>
  <c r="O54"/>
  <c r="Q54"/>
  <c r="T54"/>
  <c r="G57"/>
  <c r="M57" s="1"/>
  <c r="I57"/>
  <c r="K57"/>
  <c r="O57"/>
  <c r="Q57"/>
  <c r="T57"/>
  <c r="G59"/>
  <c r="M59" s="1"/>
  <c r="I59"/>
  <c r="K59"/>
  <c r="O59"/>
  <c r="Q59"/>
  <c r="T59"/>
  <c r="G61"/>
  <c r="M61" s="1"/>
  <c r="I61"/>
  <c r="K61"/>
  <c r="O61"/>
  <c r="Q61"/>
  <c r="T61"/>
  <c r="G63"/>
  <c r="M63" s="1"/>
  <c r="I63"/>
  <c r="K63"/>
  <c r="O63"/>
  <c r="Q63"/>
  <c r="T63"/>
  <c r="G66"/>
  <c r="M66" s="1"/>
  <c r="I66"/>
  <c r="K66"/>
  <c r="O66"/>
  <c r="Q66"/>
  <c r="T66"/>
  <c r="G68"/>
  <c r="I68"/>
  <c r="K68"/>
  <c r="O68"/>
  <c r="Q68"/>
  <c r="T68"/>
  <c r="G70"/>
  <c r="M70" s="1"/>
  <c r="I70"/>
  <c r="K70"/>
  <c r="O70"/>
  <c r="Q70"/>
  <c r="T70"/>
  <c r="G73"/>
  <c r="M73" s="1"/>
  <c r="I73"/>
  <c r="K73"/>
  <c r="O73"/>
  <c r="Q73"/>
  <c r="T73"/>
  <c r="G76"/>
  <c r="I76"/>
  <c r="K76"/>
  <c r="M76"/>
  <c r="O76"/>
  <c r="Q76"/>
  <c r="T76"/>
  <c r="G79"/>
  <c r="M79" s="1"/>
  <c r="I79"/>
  <c r="K79"/>
  <c r="O79"/>
  <c r="Q79"/>
  <c r="T79"/>
  <c r="G82"/>
  <c r="M82" s="1"/>
  <c r="I82"/>
  <c r="K82"/>
  <c r="O82"/>
  <c r="Q82"/>
  <c r="T82"/>
  <c r="G85"/>
  <c r="M85" s="1"/>
  <c r="I85"/>
  <c r="K85"/>
  <c r="O85"/>
  <c r="Q85"/>
  <c r="T85"/>
  <c r="Q87"/>
  <c r="G88"/>
  <c r="G87" s="1"/>
  <c r="I88"/>
  <c r="I87" s="1"/>
  <c r="K88"/>
  <c r="K87" s="1"/>
  <c r="O88"/>
  <c r="O87" s="1"/>
  <c r="Q88"/>
  <c r="T88"/>
  <c r="T87" s="1"/>
  <c r="G91"/>
  <c r="M91" s="1"/>
  <c r="I91"/>
  <c r="I90" s="1"/>
  <c r="K91"/>
  <c r="O91"/>
  <c r="Q91"/>
  <c r="T91"/>
  <c r="G94"/>
  <c r="I94"/>
  <c r="K94"/>
  <c r="M94"/>
  <c r="O94"/>
  <c r="Q94"/>
  <c r="T94"/>
  <c r="G96"/>
  <c r="M96" s="1"/>
  <c r="I96"/>
  <c r="K96"/>
  <c r="O96"/>
  <c r="Q96"/>
  <c r="T96"/>
  <c r="G99"/>
  <c r="M99" s="1"/>
  <c r="I99"/>
  <c r="K99"/>
  <c r="O99"/>
  <c r="Q99"/>
  <c r="T99"/>
  <c r="G102"/>
  <c r="M102" s="1"/>
  <c r="I102"/>
  <c r="K102"/>
  <c r="O102"/>
  <c r="Q102"/>
  <c r="T102"/>
  <c r="G105"/>
  <c r="M105" s="1"/>
  <c r="I105"/>
  <c r="K105"/>
  <c r="O105"/>
  <c r="Q105"/>
  <c r="T105"/>
  <c r="G109"/>
  <c r="M109" s="1"/>
  <c r="I109"/>
  <c r="K109"/>
  <c r="O109"/>
  <c r="Q109"/>
  <c r="T109"/>
  <c r="G115"/>
  <c r="M115" s="1"/>
  <c r="I115"/>
  <c r="K115"/>
  <c r="O115"/>
  <c r="Q115"/>
  <c r="T115"/>
  <c r="G117"/>
  <c r="M117" s="1"/>
  <c r="I117"/>
  <c r="K117"/>
  <c r="O117"/>
  <c r="Q117"/>
  <c r="T117"/>
  <c r="G118"/>
  <c r="M118" s="1"/>
  <c r="I118"/>
  <c r="K118"/>
  <c r="O118"/>
  <c r="Q118"/>
  <c r="T118"/>
  <c r="G119"/>
  <c r="M119" s="1"/>
  <c r="I119"/>
  <c r="K119"/>
  <c r="O119"/>
  <c r="Q119"/>
  <c r="T119"/>
  <c r="G121"/>
  <c r="M121" s="1"/>
  <c r="I121"/>
  <c r="K121"/>
  <c r="O121"/>
  <c r="Q121"/>
  <c r="T121"/>
  <c r="G122"/>
  <c r="I122"/>
  <c r="K122"/>
  <c r="M122"/>
  <c r="O122"/>
  <c r="Q122"/>
  <c r="T122"/>
  <c r="AC124"/>
  <c r="F46" i="1" s="1"/>
  <c r="AY15" i="16"/>
  <c r="G8"/>
  <c r="M8" s="1"/>
  <c r="I8"/>
  <c r="I7" s="1"/>
  <c r="K8"/>
  <c r="K7" s="1"/>
  <c r="O8"/>
  <c r="Q8"/>
  <c r="T8"/>
  <c r="T7" s="1"/>
  <c r="G10"/>
  <c r="I10"/>
  <c r="K10"/>
  <c r="M10"/>
  <c r="O10"/>
  <c r="Q10"/>
  <c r="T10"/>
  <c r="G17"/>
  <c r="G18"/>
  <c r="I18"/>
  <c r="I17" s="1"/>
  <c r="K18"/>
  <c r="K17" s="1"/>
  <c r="M18"/>
  <c r="M17" s="1"/>
  <c r="O18"/>
  <c r="O17" s="1"/>
  <c r="Q18"/>
  <c r="Q17" s="1"/>
  <c r="T18"/>
  <c r="T17" s="1"/>
  <c r="K21"/>
  <c r="G22"/>
  <c r="M22" s="1"/>
  <c r="M21" s="1"/>
  <c r="I22"/>
  <c r="I21" s="1"/>
  <c r="K22"/>
  <c r="O22"/>
  <c r="O21" s="1"/>
  <c r="Q22"/>
  <c r="Q21" s="1"/>
  <c r="T22"/>
  <c r="T21" s="1"/>
  <c r="T24"/>
  <c r="G25"/>
  <c r="M25" s="1"/>
  <c r="M24" s="1"/>
  <c r="I25"/>
  <c r="I24" s="1"/>
  <c r="K25"/>
  <c r="K24" s="1"/>
  <c r="O25"/>
  <c r="O24" s="1"/>
  <c r="Q25"/>
  <c r="Q24" s="1"/>
  <c r="T25"/>
  <c r="G28"/>
  <c r="I28"/>
  <c r="K28"/>
  <c r="O28"/>
  <c r="Q28"/>
  <c r="T28"/>
  <c r="G31"/>
  <c r="I31"/>
  <c r="K31"/>
  <c r="M31"/>
  <c r="O31"/>
  <c r="Q31"/>
  <c r="T31"/>
  <c r="G34"/>
  <c r="M34" s="1"/>
  <c r="I34"/>
  <c r="K34"/>
  <c r="O34"/>
  <c r="Q34"/>
  <c r="T34"/>
  <c r="G36"/>
  <c r="M36" s="1"/>
  <c r="I36"/>
  <c r="K36"/>
  <c r="O36"/>
  <c r="Q36"/>
  <c r="T36"/>
  <c r="G39"/>
  <c r="M39" s="1"/>
  <c r="I39"/>
  <c r="K39"/>
  <c r="O39"/>
  <c r="Q39"/>
  <c r="T39"/>
  <c r="G42"/>
  <c r="M42" s="1"/>
  <c r="I42"/>
  <c r="K42"/>
  <c r="O42"/>
  <c r="Q42"/>
  <c r="T42"/>
  <c r="G47"/>
  <c r="M47" s="1"/>
  <c r="I47"/>
  <c r="K47"/>
  <c r="O47"/>
  <c r="Q47"/>
  <c r="T47"/>
  <c r="G52"/>
  <c r="I52"/>
  <c r="K52"/>
  <c r="M52"/>
  <c r="O52"/>
  <c r="Q52"/>
  <c r="T52"/>
  <c r="G57"/>
  <c r="I57"/>
  <c r="K57"/>
  <c r="M57"/>
  <c r="O57"/>
  <c r="Q57"/>
  <c r="T57"/>
  <c r="G60"/>
  <c r="M60" s="1"/>
  <c r="I60"/>
  <c r="K60"/>
  <c r="O60"/>
  <c r="Q60"/>
  <c r="T60"/>
  <c r="G63"/>
  <c r="M63" s="1"/>
  <c r="I63"/>
  <c r="K63"/>
  <c r="O63"/>
  <c r="Q63"/>
  <c r="T63"/>
  <c r="G65"/>
  <c r="M65" s="1"/>
  <c r="I65"/>
  <c r="K65"/>
  <c r="O65"/>
  <c r="Q65"/>
  <c r="T65"/>
  <c r="G67"/>
  <c r="M67" s="1"/>
  <c r="I67"/>
  <c r="K67"/>
  <c r="O67"/>
  <c r="Q67"/>
  <c r="T67"/>
  <c r="G68"/>
  <c r="M68" s="1"/>
  <c r="I68"/>
  <c r="K68"/>
  <c r="O68"/>
  <c r="Q68"/>
  <c r="T68"/>
  <c r="G71"/>
  <c r="I71"/>
  <c r="K71"/>
  <c r="M71"/>
  <c r="O71"/>
  <c r="Q71"/>
  <c r="Q70" s="1"/>
  <c r="T71"/>
  <c r="G72"/>
  <c r="I72"/>
  <c r="K72"/>
  <c r="M72"/>
  <c r="O72"/>
  <c r="Q72"/>
  <c r="T72"/>
  <c r="G73"/>
  <c r="M73" s="1"/>
  <c r="I73"/>
  <c r="K73"/>
  <c r="O73"/>
  <c r="O70" s="1"/>
  <c r="Q73"/>
  <c r="T73"/>
  <c r="G75"/>
  <c r="M75" s="1"/>
  <c r="I75"/>
  <c r="K75"/>
  <c r="O75"/>
  <c r="Q75"/>
  <c r="T75"/>
  <c r="G76"/>
  <c r="M76" s="1"/>
  <c r="I76"/>
  <c r="K76"/>
  <c r="O76"/>
  <c r="Q76"/>
  <c r="T76"/>
  <c r="G77"/>
  <c r="M77" s="1"/>
  <c r="I77"/>
  <c r="K77"/>
  <c r="O77"/>
  <c r="Q77"/>
  <c r="T77"/>
  <c r="AC80"/>
  <c r="F45" i="1" s="1"/>
  <c r="AY15" i="15"/>
  <c r="G8"/>
  <c r="M8" s="1"/>
  <c r="I8"/>
  <c r="K8"/>
  <c r="O8"/>
  <c r="Q8"/>
  <c r="Q7" s="1"/>
  <c r="T8"/>
  <c r="G10"/>
  <c r="M10" s="1"/>
  <c r="I10"/>
  <c r="K10"/>
  <c r="O10"/>
  <c r="Q10"/>
  <c r="T10"/>
  <c r="G18"/>
  <c r="M18" s="1"/>
  <c r="M17" s="1"/>
  <c r="I18"/>
  <c r="I17" s="1"/>
  <c r="K18"/>
  <c r="K17" s="1"/>
  <c r="O18"/>
  <c r="O17" s="1"/>
  <c r="Q18"/>
  <c r="Q17" s="1"/>
  <c r="T18"/>
  <c r="T17" s="1"/>
  <c r="G22"/>
  <c r="G21" s="1"/>
  <c r="I22"/>
  <c r="I21" s="1"/>
  <c r="K22"/>
  <c r="K21" s="1"/>
  <c r="O22"/>
  <c r="O21" s="1"/>
  <c r="Q22"/>
  <c r="Q21" s="1"/>
  <c r="T22"/>
  <c r="T21" s="1"/>
  <c r="T24"/>
  <c r="G25"/>
  <c r="M25" s="1"/>
  <c r="M24" s="1"/>
  <c r="I25"/>
  <c r="I24" s="1"/>
  <c r="K25"/>
  <c r="K24" s="1"/>
  <c r="O25"/>
  <c r="O24" s="1"/>
  <c r="Q25"/>
  <c r="Q24" s="1"/>
  <c r="T25"/>
  <c r="G28"/>
  <c r="G27" s="1"/>
  <c r="I28"/>
  <c r="K28"/>
  <c r="O28"/>
  <c r="Q28"/>
  <c r="T28"/>
  <c r="G31"/>
  <c r="M31" s="1"/>
  <c r="I31"/>
  <c r="K31"/>
  <c r="O31"/>
  <c r="Q31"/>
  <c r="T31"/>
  <c r="G34"/>
  <c r="M34" s="1"/>
  <c r="I34"/>
  <c r="K34"/>
  <c r="O34"/>
  <c r="Q34"/>
  <c r="T34"/>
  <c r="G36"/>
  <c r="M36" s="1"/>
  <c r="I36"/>
  <c r="K36"/>
  <c r="O36"/>
  <c r="Q36"/>
  <c r="T36"/>
  <c r="G39"/>
  <c r="M39" s="1"/>
  <c r="I39"/>
  <c r="K39"/>
  <c r="O39"/>
  <c r="Q39"/>
  <c r="T39"/>
  <c r="G42"/>
  <c r="M42" s="1"/>
  <c r="I42"/>
  <c r="K42"/>
  <c r="O42"/>
  <c r="Q42"/>
  <c r="T42"/>
  <c r="G45"/>
  <c r="M45" s="1"/>
  <c r="I45"/>
  <c r="K45"/>
  <c r="O45"/>
  <c r="Q45"/>
  <c r="T45"/>
  <c r="T41" s="1"/>
  <c r="G47"/>
  <c r="I47"/>
  <c r="K47"/>
  <c r="M47"/>
  <c r="O47"/>
  <c r="Q47"/>
  <c r="T47"/>
  <c r="G49"/>
  <c r="M49" s="1"/>
  <c r="I49"/>
  <c r="K49"/>
  <c r="O49"/>
  <c r="Q49"/>
  <c r="T49"/>
  <c r="G52"/>
  <c r="M52" s="1"/>
  <c r="I52"/>
  <c r="K52"/>
  <c r="O52"/>
  <c r="Q52"/>
  <c r="T52"/>
  <c r="G55"/>
  <c r="I55"/>
  <c r="K55"/>
  <c r="M55"/>
  <c r="O55"/>
  <c r="Q55"/>
  <c r="T55"/>
  <c r="G57"/>
  <c r="M57" s="1"/>
  <c r="I57"/>
  <c r="K57"/>
  <c r="O57"/>
  <c r="Q57"/>
  <c r="T57"/>
  <c r="G59"/>
  <c r="M59" s="1"/>
  <c r="I59"/>
  <c r="K59"/>
  <c r="O59"/>
  <c r="Q59"/>
  <c r="T59"/>
  <c r="G60"/>
  <c r="M60" s="1"/>
  <c r="I60"/>
  <c r="K60"/>
  <c r="O60"/>
  <c r="Q60"/>
  <c r="T60"/>
  <c r="G63"/>
  <c r="I63"/>
  <c r="K63"/>
  <c r="O63"/>
  <c r="Q63"/>
  <c r="T63"/>
  <c r="G64"/>
  <c r="I64"/>
  <c r="K64"/>
  <c r="M64"/>
  <c r="O64"/>
  <c r="Q64"/>
  <c r="T64"/>
  <c r="G65"/>
  <c r="M65" s="1"/>
  <c r="I65"/>
  <c r="K65"/>
  <c r="O65"/>
  <c r="Q65"/>
  <c r="T65"/>
  <c r="G67"/>
  <c r="M67" s="1"/>
  <c r="I67"/>
  <c r="K67"/>
  <c r="O67"/>
  <c r="Q67"/>
  <c r="T67"/>
  <c r="G68"/>
  <c r="M68" s="1"/>
  <c r="I68"/>
  <c r="K68"/>
  <c r="O68"/>
  <c r="Q68"/>
  <c r="T68"/>
  <c r="G69"/>
  <c r="M69" s="1"/>
  <c r="I69"/>
  <c r="K69"/>
  <c r="O69"/>
  <c r="Q69"/>
  <c r="T69"/>
  <c r="AC72"/>
  <c r="F44" i="1" s="1"/>
  <c r="AY15" i="14"/>
  <c r="G8"/>
  <c r="I8"/>
  <c r="I7" s="1"/>
  <c r="K8"/>
  <c r="M8"/>
  <c r="O8"/>
  <c r="Q8"/>
  <c r="Q7" s="1"/>
  <c r="T8"/>
  <c r="G10"/>
  <c r="G7" s="1"/>
  <c r="I10"/>
  <c r="K10"/>
  <c r="M10"/>
  <c r="O10"/>
  <c r="Q10"/>
  <c r="T10"/>
  <c r="G18"/>
  <c r="G17" s="1"/>
  <c r="I18"/>
  <c r="I17" s="1"/>
  <c r="K18"/>
  <c r="K17" s="1"/>
  <c r="O18"/>
  <c r="O17" s="1"/>
  <c r="Q18"/>
  <c r="Q17" s="1"/>
  <c r="T18"/>
  <c r="T17" s="1"/>
  <c r="K21"/>
  <c r="T21"/>
  <c r="G22"/>
  <c r="G21" s="1"/>
  <c r="I22"/>
  <c r="I21" s="1"/>
  <c r="K22"/>
  <c r="M22"/>
  <c r="M21" s="1"/>
  <c r="O22"/>
  <c r="O21" s="1"/>
  <c r="Q22"/>
  <c r="Q21" s="1"/>
  <c r="T22"/>
  <c r="G24"/>
  <c r="G25"/>
  <c r="M25" s="1"/>
  <c r="M24" s="1"/>
  <c r="I25"/>
  <c r="I24" s="1"/>
  <c r="K25"/>
  <c r="K24" s="1"/>
  <c r="O25"/>
  <c r="O24" s="1"/>
  <c r="Q25"/>
  <c r="Q24" s="1"/>
  <c r="T25"/>
  <c r="T24" s="1"/>
  <c r="G28"/>
  <c r="I28"/>
  <c r="K28"/>
  <c r="M28"/>
  <c r="O28"/>
  <c r="Q28"/>
  <c r="T28"/>
  <c r="G30"/>
  <c r="I30"/>
  <c r="K30"/>
  <c r="O30"/>
  <c r="Q30"/>
  <c r="T30"/>
  <c r="G33"/>
  <c r="I33"/>
  <c r="K33"/>
  <c r="K27" s="1"/>
  <c r="M33"/>
  <c r="O33"/>
  <c r="Q33"/>
  <c r="T33"/>
  <c r="G36"/>
  <c r="I36"/>
  <c r="K36"/>
  <c r="M36"/>
  <c r="O36"/>
  <c r="Q36"/>
  <c r="T36"/>
  <c r="G38"/>
  <c r="M38" s="1"/>
  <c r="I38"/>
  <c r="K38"/>
  <c r="O38"/>
  <c r="Q38"/>
  <c r="T38"/>
  <c r="G39"/>
  <c r="M39" s="1"/>
  <c r="I39"/>
  <c r="K39"/>
  <c r="O39"/>
  <c r="Q39"/>
  <c r="T39"/>
  <c r="G41"/>
  <c r="M41" s="1"/>
  <c r="I41"/>
  <c r="K41"/>
  <c r="O41"/>
  <c r="Q41"/>
  <c r="T41"/>
  <c r="G44"/>
  <c r="I44"/>
  <c r="K44"/>
  <c r="O44"/>
  <c r="Q44"/>
  <c r="T44"/>
  <c r="G47"/>
  <c r="I47"/>
  <c r="K47"/>
  <c r="M47"/>
  <c r="O47"/>
  <c r="Q47"/>
  <c r="T47"/>
  <c r="G49"/>
  <c r="M49" s="1"/>
  <c r="I49"/>
  <c r="K49"/>
  <c r="O49"/>
  <c r="Q49"/>
  <c r="T49"/>
  <c r="G51"/>
  <c r="I51"/>
  <c r="K51"/>
  <c r="M51"/>
  <c r="O51"/>
  <c r="Q51"/>
  <c r="T51"/>
  <c r="G52"/>
  <c r="M52" s="1"/>
  <c r="I52"/>
  <c r="K52"/>
  <c r="O52"/>
  <c r="Q52"/>
  <c r="T52"/>
  <c r="G55"/>
  <c r="M55" s="1"/>
  <c r="I55"/>
  <c r="K55"/>
  <c r="O55"/>
  <c r="Q55"/>
  <c r="T55"/>
  <c r="G56"/>
  <c r="I56"/>
  <c r="K56"/>
  <c r="M56"/>
  <c r="O56"/>
  <c r="Q56"/>
  <c r="T56"/>
  <c r="G57"/>
  <c r="M57" s="1"/>
  <c r="I57"/>
  <c r="K57"/>
  <c r="O57"/>
  <c r="Q57"/>
  <c r="T57"/>
  <c r="G59"/>
  <c r="M59" s="1"/>
  <c r="I59"/>
  <c r="K59"/>
  <c r="O59"/>
  <c r="Q59"/>
  <c r="T59"/>
  <c r="G60"/>
  <c r="I60"/>
  <c r="K60"/>
  <c r="M60"/>
  <c r="O60"/>
  <c r="Q60"/>
  <c r="T60"/>
  <c r="G61"/>
  <c r="I61"/>
  <c r="K61"/>
  <c r="M61"/>
  <c r="O61"/>
  <c r="Q61"/>
  <c r="T61"/>
  <c r="AC64"/>
  <c r="F43" i="1" s="1"/>
  <c r="AY15" i="13"/>
  <c r="G7"/>
  <c r="G8"/>
  <c r="M8" s="1"/>
  <c r="I8"/>
  <c r="K8"/>
  <c r="O8"/>
  <c r="O7" s="1"/>
  <c r="Q8"/>
  <c r="T8"/>
  <c r="G10"/>
  <c r="M10" s="1"/>
  <c r="I10"/>
  <c r="K10"/>
  <c r="O10"/>
  <c r="Q10"/>
  <c r="T10"/>
  <c r="G18"/>
  <c r="G17" s="1"/>
  <c r="I18"/>
  <c r="I17" s="1"/>
  <c r="K18"/>
  <c r="K17" s="1"/>
  <c r="O18"/>
  <c r="O17" s="1"/>
  <c r="Q18"/>
  <c r="Q17" s="1"/>
  <c r="T18"/>
  <c r="T17" s="1"/>
  <c r="G22"/>
  <c r="G21" s="1"/>
  <c r="I22"/>
  <c r="I21" s="1"/>
  <c r="K22"/>
  <c r="K21" s="1"/>
  <c r="O22"/>
  <c r="O21" s="1"/>
  <c r="Q22"/>
  <c r="Q21" s="1"/>
  <c r="T22"/>
  <c r="T21" s="1"/>
  <c r="G25"/>
  <c r="M25" s="1"/>
  <c r="M24" s="1"/>
  <c r="I25"/>
  <c r="I24" s="1"/>
  <c r="K25"/>
  <c r="K24" s="1"/>
  <c r="O25"/>
  <c r="O24" s="1"/>
  <c r="Q25"/>
  <c r="Q24" s="1"/>
  <c r="T25"/>
  <c r="T24" s="1"/>
  <c r="G28"/>
  <c r="G27" s="1"/>
  <c r="I28"/>
  <c r="K28"/>
  <c r="O28"/>
  <c r="Q28"/>
  <c r="Q27" s="1"/>
  <c r="T28"/>
  <c r="G30"/>
  <c r="I30"/>
  <c r="K30"/>
  <c r="M30"/>
  <c r="O30"/>
  <c r="Q30"/>
  <c r="T30"/>
  <c r="G33"/>
  <c r="M33" s="1"/>
  <c r="I33"/>
  <c r="K33"/>
  <c r="O33"/>
  <c r="Q33"/>
  <c r="T33"/>
  <c r="G36"/>
  <c r="I36"/>
  <c r="K36"/>
  <c r="M36"/>
  <c r="O36"/>
  <c r="O35" s="1"/>
  <c r="Q36"/>
  <c r="T36"/>
  <c r="G38"/>
  <c r="M38" s="1"/>
  <c r="I38"/>
  <c r="K38"/>
  <c r="O38"/>
  <c r="Q38"/>
  <c r="T38"/>
  <c r="G39"/>
  <c r="M39" s="1"/>
  <c r="I39"/>
  <c r="K39"/>
  <c r="O39"/>
  <c r="Q39"/>
  <c r="T39"/>
  <c r="G41"/>
  <c r="M41" s="1"/>
  <c r="I41"/>
  <c r="K41"/>
  <c r="O41"/>
  <c r="Q41"/>
  <c r="T41"/>
  <c r="G44"/>
  <c r="I44"/>
  <c r="K44"/>
  <c r="O44"/>
  <c r="Q44"/>
  <c r="T44"/>
  <c r="G47"/>
  <c r="M47" s="1"/>
  <c r="I47"/>
  <c r="K47"/>
  <c r="O47"/>
  <c r="Q47"/>
  <c r="T47"/>
  <c r="G49"/>
  <c r="M49" s="1"/>
  <c r="I49"/>
  <c r="K49"/>
  <c r="O49"/>
  <c r="Q49"/>
  <c r="T49"/>
  <c r="G51"/>
  <c r="M51" s="1"/>
  <c r="I51"/>
  <c r="K51"/>
  <c r="O51"/>
  <c r="Q51"/>
  <c r="T51"/>
  <c r="G52"/>
  <c r="M52" s="1"/>
  <c r="I52"/>
  <c r="K52"/>
  <c r="O52"/>
  <c r="Q52"/>
  <c r="T52"/>
  <c r="G55"/>
  <c r="M55" s="1"/>
  <c r="I55"/>
  <c r="K55"/>
  <c r="O55"/>
  <c r="Q55"/>
  <c r="Q54" s="1"/>
  <c r="T55"/>
  <c r="G56"/>
  <c r="M56" s="1"/>
  <c r="I56"/>
  <c r="K56"/>
  <c r="O56"/>
  <c r="Q56"/>
  <c r="T56"/>
  <c r="G57"/>
  <c r="M57" s="1"/>
  <c r="I57"/>
  <c r="K57"/>
  <c r="O57"/>
  <c r="Q57"/>
  <c r="T57"/>
  <c r="G59"/>
  <c r="M59" s="1"/>
  <c r="I59"/>
  <c r="K59"/>
  <c r="O59"/>
  <c r="Q59"/>
  <c r="T59"/>
  <c r="G60"/>
  <c r="I60"/>
  <c r="K60"/>
  <c r="M60"/>
  <c r="O60"/>
  <c r="Q60"/>
  <c r="T60"/>
  <c r="G61"/>
  <c r="M61" s="1"/>
  <c r="I61"/>
  <c r="K61"/>
  <c r="O61"/>
  <c r="Q61"/>
  <c r="T61"/>
  <c r="AC64"/>
  <c r="F42" i="1" s="1"/>
  <c r="AY15" i="12"/>
  <c r="G8"/>
  <c r="M8" s="1"/>
  <c r="I8"/>
  <c r="K8"/>
  <c r="O8"/>
  <c r="Q8"/>
  <c r="T8"/>
  <c r="T7" s="1"/>
  <c r="G10"/>
  <c r="I10"/>
  <c r="K10"/>
  <c r="O10"/>
  <c r="Q10"/>
  <c r="T10"/>
  <c r="G18"/>
  <c r="G17" s="1"/>
  <c r="I18"/>
  <c r="I17" s="1"/>
  <c r="K18"/>
  <c r="K17" s="1"/>
  <c r="O18"/>
  <c r="O17" s="1"/>
  <c r="Q18"/>
  <c r="Q17" s="1"/>
  <c r="T18"/>
  <c r="T17" s="1"/>
  <c r="G22"/>
  <c r="M22" s="1"/>
  <c r="M21" s="1"/>
  <c r="I22"/>
  <c r="I21" s="1"/>
  <c r="K22"/>
  <c r="K21" s="1"/>
  <c r="O22"/>
  <c r="O21" s="1"/>
  <c r="Q22"/>
  <c r="Q21" s="1"/>
  <c r="T22"/>
  <c r="T21" s="1"/>
  <c r="G25"/>
  <c r="M25" s="1"/>
  <c r="M24" s="1"/>
  <c r="I25"/>
  <c r="I24" s="1"/>
  <c r="K25"/>
  <c r="K24" s="1"/>
  <c r="O25"/>
  <c r="O24" s="1"/>
  <c r="Q25"/>
  <c r="Q24" s="1"/>
  <c r="T25"/>
  <c r="T24" s="1"/>
  <c r="G28"/>
  <c r="M28" s="1"/>
  <c r="I28"/>
  <c r="K28"/>
  <c r="O28"/>
  <c r="Q28"/>
  <c r="T28"/>
  <c r="G30"/>
  <c r="M30" s="1"/>
  <c r="I30"/>
  <c r="K30"/>
  <c r="O30"/>
  <c r="Q30"/>
  <c r="T30"/>
  <c r="G33"/>
  <c r="M33" s="1"/>
  <c r="I33"/>
  <c r="K33"/>
  <c r="O33"/>
  <c r="Q33"/>
  <c r="T33"/>
  <c r="G36"/>
  <c r="M36" s="1"/>
  <c r="I36"/>
  <c r="K36"/>
  <c r="O36"/>
  <c r="Q36"/>
  <c r="T36"/>
  <c r="G38"/>
  <c r="M38" s="1"/>
  <c r="I38"/>
  <c r="K38"/>
  <c r="O38"/>
  <c r="Q38"/>
  <c r="T38"/>
  <c r="G39"/>
  <c r="M39" s="1"/>
  <c r="I39"/>
  <c r="K39"/>
  <c r="O39"/>
  <c r="Q39"/>
  <c r="T39"/>
  <c r="G41"/>
  <c r="M41" s="1"/>
  <c r="I41"/>
  <c r="K41"/>
  <c r="O41"/>
  <c r="Q41"/>
  <c r="T41"/>
  <c r="G44"/>
  <c r="M44" s="1"/>
  <c r="I44"/>
  <c r="K44"/>
  <c r="O44"/>
  <c r="O43" s="1"/>
  <c r="Q44"/>
  <c r="T44"/>
  <c r="G47"/>
  <c r="I47"/>
  <c r="K47"/>
  <c r="M47"/>
  <c r="O47"/>
  <c r="Q47"/>
  <c r="T47"/>
  <c r="G49"/>
  <c r="M49" s="1"/>
  <c r="I49"/>
  <c r="K49"/>
  <c r="O49"/>
  <c r="Q49"/>
  <c r="T49"/>
  <c r="G51"/>
  <c r="M51" s="1"/>
  <c r="I51"/>
  <c r="K51"/>
  <c r="O51"/>
  <c r="Q51"/>
  <c r="T51"/>
  <c r="G52"/>
  <c r="M52" s="1"/>
  <c r="I52"/>
  <c r="K52"/>
  <c r="O52"/>
  <c r="Q52"/>
  <c r="T52"/>
  <c r="G55"/>
  <c r="M55" s="1"/>
  <c r="I55"/>
  <c r="K55"/>
  <c r="O55"/>
  <c r="Q55"/>
  <c r="T55"/>
  <c r="G56"/>
  <c r="M56" s="1"/>
  <c r="I56"/>
  <c r="K56"/>
  <c r="O56"/>
  <c r="Q56"/>
  <c r="T56"/>
  <c r="G57"/>
  <c r="M57" s="1"/>
  <c r="I57"/>
  <c r="K57"/>
  <c r="O57"/>
  <c r="Q57"/>
  <c r="T57"/>
  <c r="G59"/>
  <c r="M59" s="1"/>
  <c r="I59"/>
  <c r="K59"/>
  <c r="O59"/>
  <c r="Q59"/>
  <c r="T59"/>
  <c r="G60"/>
  <c r="M60" s="1"/>
  <c r="I60"/>
  <c r="K60"/>
  <c r="O60"/>
  <c r="Q60"/>
  <c r="T60"/>
  <c r="G61"/>
  <c r="M61" s="1"/>
  <c r="I61"/>
  <c r="K61"/>
  <c r="O61"/>
  <c r="Q61"/>
  <c r="T61"/>
  <c r="AC64"/>
  <c r="F41" i="1" s="1"/>
  <c r="I17"/>
  <c r="H39"/>
  <c r="T54" i="12" l="1"/>
  <c r="G21"/>
  <c r="K27"/>
  <c r="K54"/>
  <c r="O54"/>
  <c r="T27"/>
  <c r="M43"/>
  <c r="Q27"/>
  <c r="G43"/>
  <c r="I35"/>
  <c r="I7"/>
  <c r="K7"/>
  <c r="T43"/>
  <c r="K43"/>
  <c r="I43"/>
  <c r="Q35"/>
  <c r="I27"/>
  <c r="M18"/>
  <c r="M17" s="1"/>
  <c r="O7"/>
  <c r="O35"/>
  <c r="M27"/>
  <c r="Q7"/>
  <c r="Q54"/>
  <c r="M54"/>
  <c r="K35"/>
  <c r="I54"/>
  <c r="Q43"/>
  <c r="T35"/>
  <c r="O27"/>
  <c r="AD64"/>
  <c r="G41" i="1" s="1"/>
  <c r="H41" s="1"/>
  <c r="I41" s="1"/>
  <c r="I27" i="13"/>
  <c r="I7"/>
  <c r="K43"/>
  <c r="G43"/>
  <c r="Q7"/>
  <c r="T7"/>
  <c r="Q35"/>
  <c r="M7"/>
  <c r="M35"/>
  <c r="T54"/>
  <c r="I43"/>
  <c r="I35"/>
  <c r="K27"/>
  <c r="G54"/>
  <c r="T43"/>
  <c r="T35"/>
  <c r="M28"/>
  <c r="M27" s="1"/>
  <c r="O54"/>
  <c r="M44"/>
  <c r="M43" s="1"/>
  <c r="O27"/>
  <c r="M22"/>
  <c r="M21" s="1"/>
  <c r="I54"/>
  <c r="O43"/>
  <c r="G35"/>
  <c r="K7"/>
  <c r="K54"/>
  <c r="Q43"/>
  <c r="T27"/>
  <c r="K35"/>
  <c r="I54" i="14"/>
  <c r="Q54"/>
  <c r="T7"/>
  <c r="T35"/>
  <c r="I35"/>
  <c r="K35"/>
  <c r="T27"/>
  <c r="K7"/>
  <c r="O43"/>
  <c r="M18"/>
  <c r="M17" s="1"/>
  <c r="T54"/>
  <c r="K43"/>
  <c r="AD64"/>
  <c r="G43" i="1" s="1"/>
  <c r="H43" s="1"/>
  <c r="I43" s="1"/>
  <c r="M7" i="14"/>
  <c r="G27"/>
  <c r="O7"/>
  <c r="O35"/>
  <c r="Q43"/>
  <c r="K54"/>
  <c r="T43"/>
  <c r="O27"/>
  <c r="O54"/>
  <c r="G35"/>
  <c r="Q27"/>
  <c r="G43"/>
  <c r="G54"/>
  <c r="I43"/>
  <c r="Q35"/>
  <c r="M35"/>
  <c r="I27"/>
  <c r="I51" i="15"/>
  <c r="G17"/>
  <c r="I58" i="1" s="1"/>
  <c r="M28" i="15"/>
  <c r="M22"/>
  <c r="M21" s="1"/>
  <c r="I62"/>
  <c r="I7"/>
  <c r="T27"/>
  <c r="K7"/>
  <c r="O41"/>
  <c r="O27"/>
  <c r="T62"/>
  <c r="K27"/>
  <c r="T7"/>
  <c r="O62"/>
  <c r="G62"/>
  <c r="K41"/>
  <c r="Q27"/>
  <c r="M7"/>
  <c r="K62"/>
  <c r="T51"/>
  <c r="K51"/>
  <c r="Q41"/>
  <c r="O51"/>
  <c r="I41"/>
  <c r="O7"/>
  <c r="Q62"/>
  <c r="I27"/>
  <c r="Q51"/>
  <c r="G27" i="16"/>
  <c r="I70"/>
  <c r="T41"/>
  <c r="T27"/>
  <c r="O27"/>
  <c r="Q59"/>
  <c r="T70"/>
  <c r="G70"/>
  <c r="M28"/>
  <c r="M27" s="1"/>
  <c r="Q7"/>
  <c r="K41"/>
  <c r="K70"/>
  <c r="T59"/>
  <c r="Q27"/>
  <c r="K59"/>
  <c r="Q41"/>
  <c r="O59"/>
  <c r="I41"/>
  <c r="M7"/>
  <c r="I59"/>
  <c r="I27"/>
  <c r="O41"/>
  <c r="K27"/>
  <c r="O7"/>
  <c r="Q90" i="17"/>
  <c r="I48"/>
  <c r="T90"/>
  <c r="T48"/>
  <c r="T98"/>
  <c r="M90"/>
  <c r="Q98"/>
  <c r="O98"/>
  <c r="O48"/>
  <c r="I98"/>
  <c r="Q65"/>
  <c r="Q25"/>
  <c r="K65"/>
  <c r="G65"/>
  <c r="Q48"/>
  <c r="K25"/>
  <c r="AD124"/>
  <c r="G46" i="1" s="1"/>
  <c r="H46" s="1"/>
  <c r="I46" s="1"/>
  <c r="K90" i="17"/>
  <c r="K48"/>
  <c r="O25"/>
  <c r="O90"/>
  <c r="T65"/>
  <c r="I65"/>
  <c r="G48"/>
  <c r="I25"/>
  <c r="O65"/>
  <c r="T25"/>
  <c r="I68" i="1"/>
  <c r="K98" i="17"/>
  <c r="G88" i="18"/>
  <c r="M20"/>
  <c r="M19" s="1"/>
  <c r="M12"/>
  <c r="M11" s="1"/>
  <c r="F38" i="1"/>
  <c r="F49" s="1"/>
  <c r="G22" s="1"/>
  <c r="A22" s="1"/>
  <c r="Q63" i="18"/>
  <c r="K96"/>
  <c r="T88"/>
  <c r="O88"/>
  <c r="K46"/>
  <c r="AD122"/>
  <c r="G47" i="1" s="1"/>
  <c r="H47" s="1"/>
  <c r="I96" i="18"/>
  <c r="Q88"/>
  <c r="T63"/>
  <c r="O46"/>
  <c r="T96"/>
  <c r="T46"/>
  <c r="K23"/>
  <c r="Q96"/>
  <c r="O23"/>
  <c r="I23"/>
  <c r="I88"/>
  <c r="I63"/>
  <c r="K63"/>
  <c r="O96"/>
  <c r="O63"/>
  <c r="Q46"/>
  <c r="I46"/>
  <c r="Q23"/>
  <c r="K7" i="19"/>
  <c r="O7"/>
  <c r="Q7"/>
  <c r="F40" i="1"/>
  <c r="F48"/>
  <c r="T7" i="19"/>
  <c r="AD15"/>
  <c r="I7"/>
  <c r="G7"/>
  <c r="M8"/>
  <c r="M7" s="1"/>
  <c r="M63" i="18"/>
  <c r="M46"/>
  <c r="M88"/>
  <c r="M23"/>
  <c r="M96"/>
  <c r="G63"/>
  <c r="G46"/>
  <c r="G96"/>
  <c r="G23"/>
  <c r="G7"/>
  <c r="M65" i="17"/>
  <c r="M25"/>
  <c r="M98"/>
  <c r="G98"/>
  <c r="M88"/>
  <c r="M87" s="1"/>
  <c r="M68"/>
  <c r="M51"/>
  <c r="M48" s="1"/>
  <c r="G25"/>
  <c r="M16"/>
  <c r="M15" s="1"/>
  <c r="G11"/>
  <c r="I60" i="1" s="1"/>
  <c r="G22" i="17"/>
  <c r="I64" i="1" s="1"/>
  <c r="G7" i="17"/>
  <c r="G90"/>
  <c r="G18"/>
  <c r="I62" i="1" s="1"/>
  <c r="M8" i="17"/>
  <c r="M7" s="1"/>
  <c r="M59" i="16"/>
  <c r="M70"/>
  <c r="M41"/>
  <c r="AD80"/>
  <c r="G45" i="1" s="1"/>
  <c r="H45" s="1"/>
  <c r="I45" s="1"/>
  <c r="G7" i="16"/>
  <c r="G41"/>
  <c r="G24"/>
  <c r="G21"/>
  <c r="I59" i="1" s="1"/>
  <c r="G59" i="16"/>
  <c r="M41" i="15"/>
  <c r="M51"/>
  <c r="M27"/>
  <c r="AD72"/>
  <c r="G44" i="1" s="1"/>
  <c r="H44" s="1"/>
  <c r="I44" s="1"/>
  <c r="M63" i="15"/>
  <c r="M62" s="1"/>
  <c r="G7"/>
  <c r="G41"/>
  <c r="G24"/>
  <c r="G51"/>
  <c r="M54" i="14"/>
  <c r="M44"/>
  <c r="M43" s="1"/>
  <c r="M30"/>
  <c r="M27" s="1"/>
  <c r="M54" i="13"/>
  <c r="M18"/>
  <c r="M17" s="1"/>
  <c r="G24"/>
  <c r="G64" s="1"/>
  <c r="AD64"/>
  <c r="G42" i="1" s="1"/>
  <c r="H42" s="1"/>
  <c r="I42" s="1"/>
  <c r="M35" i="12"/>
  <c r="G27"/>
  <c r="G54"/>
  <c r="G7"/>
  <c r="G24"/>
  <c r="M10"/>
  <c r="M7" s="1"/>
  <c r="G35"/>
  <c r="J27" i="1"/>
  <c r="J25"/>
  <c r="G37"/>
  <c r="F37"/>
  <c r="J22"/>
  <c r="J23"/>
  <c r="J24"/>
  <c r="J26"/>
  <c r="E23"/>
  <c r="E25"/>
  <c r="G64" i="12" l="1"/>
  <c r="G64" i="14"/>
  <c r="I63" i="1"/>
  <c r="G72" i="15"/>
  <c r="I61" i="1"/>
  <c r="I56"/>
  <c r="G80" i="16"/>
  <c r="I66" i="1"/>
  <c r="I70"/>
  <c r="I69"/>
  <c r="I65"/>
  <c r="G124" i="17"/>
  <c r="I67" i="1"/>
  <c r="I57"/>
  <c r="I15" s="1"/>
  <c r="G122" i="18"/>
  <c r="I47" i="1"/>
  <c r="G15" i="19"/>
  <c r="I71" i="1"/>
  <c r="G38"/>
  <c r="G48"/>
  <c r="H48" s="1"/>
  <c r="I48" s="1"/>
  <c r="G40"/>
  <c r="H40" s="1"/>
  <c r="I40" s="1"/>
  <c r="A23"/>
  <c r="G23"/>
  <c r="I16" l="1"/>
  <c r="I18"/>
  <c r="I73"/>
  <c r="G49"/>
  <c r="H38"/>
  <c r="I20" l="1"/>
  <c r="J71"/>
  <c r="J64"/>
  <c r="J59"/>
  <c r="J60"/>
  <c r="J72"/>
  <c r="J61"/>
  <c r="J57"/>
  <c r="J63"/>
  <c r="J56"/>
  <c r="J70"/>
  <c r="J68"/>
  <c r="J69"/>
  <c r="J65"/>
  <c r="J66"/>
  <c r="J67"/>
  <c r="J62"/>
  <c r="J58"/>
  <c r="G24"/>
  <c r="G27"/>
  <c r="I38"/>
  <c r="I49" s="1"/>
  <c r="H49"/>
  <c r="J73" l="1"/>
  <c r="A24"/>
  <c r="J45"/>
  <c r="J48"/>
  <c r="J42"/>
  <c r="J40"/>
  <c r="J38"/>
  <c r="J49" s="1"/>
  <c r="J41"/>
  <c r="J43"/>
  <c r="J46"/>
  <c r="J47"/>
  <c r="J44"/>
  <c r="G25" l="1"/>
  <c r="A26" s="1"/>
  <c r="A25"/>
  <c r="G28" l="1"/>
  <c r="G26" s="1"/>
  <c r="A28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0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0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1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2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<sst xmlns="http://schemas.openxmlformats.org/spreadsheetml/2006/main" count="2677" uniqueCount="457">
  <si>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</si>
  <si>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</si>
  <si>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</si>
  <si>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</si>
  <si>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</si>
  <si>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</si>
  <si>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</si>
  <si>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</si>
  <si>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</si>
  <si>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</si>
  <si>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</si>
  <si>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</si>
  <si>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</si>
  <si>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</si>
  <si>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</si>
  <si>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</si>
  <si>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</si>
  <si>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</si>
  <si>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</si>
  <si>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</si>
  <si>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</si>
  <si>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</si>
  <si>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</si>
  <si>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</si>
  <si>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</si>
  <si>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</si>
  <si>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</si>
  <si>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</si>
  <si>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</si>
  <si>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</si>
  <si>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</si>
  <si>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</si>
  <si>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</si>
  <si>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</si>
  <si>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</si>
  <si>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</si>
  <si>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</si>
  <si>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</si>
  <si>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</si>
  <si>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</si>
  <si>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</si>
  <si>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</si>
  <si>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PM-25-033</t>
  </si>
  <si>
    <t>SO 01 - Stavební úpravy objektu BN14</t>
  </si>
  <si>
    <t>Slezská univerzita v Opavě</t>
  </si>
  <si>
    <t>Na Rybníčku 626/1</t>
  </si>
  <si>
    <t>Opava-Předměstí</t>
  </si>
  <si>
    <t>74601</t>
  </si>
  <si>
    <t>47813059</t>
  </si>
  <si>
    <t>CZ47813059</t>
  </si>
  <si>
    <t>ARCHED studio s.r.o.</t>
  </si>
  <si>
    <t>Vítečkova 11/14</t>
  </si>
  <si>
    <t>Opava - Kateřinky</t>
  </si>
  <si>
    <t>74705</t>
  </si>
  <si>
    <t>09588400</t>
  </si>
  <si>
    <t>CZ09588400</t>
  </si>
  <si>
    <t>Stavba</t>
  </si>
  <si>
    <t>Stavební objekt</t>
  </si>
  <si>
    <t>01</t>
  </si>
  <si>
    <t>Učebna 208 - akustika</t>
  </si>
  <si>
    <t>02</t>
  </si>
  <si>
    <t>Učebna 309 - akustika</t>
  </si>
  <si>
    <t>03</t>
  </si>
  <si>
    <t>Učebna 313 - akustika</t>
  </si>
  <si>
    <t>04</t>
  </si>
  <si>
    <t>Učebna 509 - akustika</t>
  </si>
  <si>
    <t>05</t>
  </si>
  <si>
    <t>Učebna 531 - akustika</t>
  </si>
  <si>
    <t>06</t>
  </si>
  <si>
    <t>Učebna 509 - rampy</t>
  </si>
  <si>
    <t>07</t>
  </si>
  <si>
    <t>Učebna 531 - rampy</t>
  </si>
  <si>
    <t>08</t>
  </si>
  <si>
    <t>Ostatní a vedlejší náklady</t>
  </si>
  <si>
    <t>Celkem za stavbu</t>
  </si>
  <si>
    <t>CZK</t>
  </si>
  <si>
    <t>Rekapitulace dílů</t>
  </si>
  <si>
    <t>Typ dílu</t>
  </si>
  <si>
    <t>342</t>
  </si>
  <si>
    <t>Stěny a příčky montované lehké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</si>
  <si>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</si>
  <si>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</si>
  <si>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</si>
  <si>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</si>
  <si>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</si>
  <si>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</si>
  <si>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</si>
  <si>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</si>
  <si>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</si>
  <si>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</si>
  <si>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</si>
  <si>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</si>
  <si>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714</t>
  </si>
  <si>
    <t>Izolace akustické a protiotřesové</t>
  </si>
  <si>
    <t>722</t>
  </si>
  <si>
    <t>Vnitřní vodovod</t>
  </si>
  <si>
    <t>762</t>
  </si>
  <si>
    <t>Konstrukce tesařské</t>
  </si>
  <si>
    <t>767</t>
  </si>
  <si>
    <t>Konstrukce zámečnické</t>
  </si>
  <si>
    <t>776</t>
  </si>
  <si>
    <t>Podlahy a stěny povlakové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</si>
  <si>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</si>
  <si>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</si>
  <si>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</si>
  <si>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</si>
  <si>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</si>
  <si>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</si>
  <si>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</si>
  <si>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</si>
  <si>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</si>
  <si>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</si>
  <si>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</si>
  <si>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</si>
  <si>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</si>
  <si>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</si>
  <si>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</si>
  <si>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</si>
  <si>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</si>
  <si>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</si>
  <si>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</si>
  <si>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</si>
  <si>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</si>
  <si>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</si>
  <si>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</si>
  <si>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</si>
  <si>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</si>
  <si>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</si>
  <si>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</si>
  <si>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</si>
  <si>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</si>
  <si>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</si>
  <si>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</si>
  <si>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</si>
  <si>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</si>
  <si>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</si>
  <si>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</si>
  <si>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342091211R00</t>
  </si>
  <si>
    <t>Úprava dilatační spáry SDK s jinou stavební konstrukcí akrylovým tmelem šířka spáry do 2 mm</t>
  </si>
  <si>
    <t>m</t>
  </si>
  <si>
    <t>RTS 25/ I</t>
  </si>
  <si>
    <t>Práce</t>
  </si>
  <si>
    <t>Běžná</t>
  </si>
  <si>
    <t>POL1_</t>
  </si>
  <si>
    <t>3,73*2-0,76</t>
  </si>
  <si>
    <t>VV</t>
  </si>
  <si>
    <t>347014111X</t>
  </si>
  <si>
    <t>Předstěna sádrokartonová, spřažená, 1x ocelová konstrukce CD, izolace tl. 50mm, 1x opláštěná akustickou deskou, tl.12,5mm</t>
  </si>
  <si>
    <t>m2</t>
  </si>
  <si>
    <t>Indiv</t>
  </si>
  <si>
    <t>Přesná materiálová specifikacel dle PD</t>
  </si>
  <si>
    <t>POP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</si>
  <si>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</si>
  <si>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</si>
  <si>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</si>
  <si>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3,73*5,55-0,9*0,76</t>
  </si>
  <si>
    <t>941955004R00</t>
  </si>
  <si>
    <t>Lešení lehké pracovní pomocné pomocné, o výšce lešeňové podlahy přes 2,5 do 3,5 m</t>
  </si>
  <si>
    <t>Odkaz na mn. položky pořadí 2 : 20,01750*0,3</t>
  </si>
  <si>
    <t>Odkaz na mn. položky pořadí 6 : 27,66750*0,3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</si>
  <si>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</si>
  <si>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</si>
  <si>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Odkaz na mn. položky pořadí 17 : 35,24250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</si>
  <si>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</si>
  <si>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</si>
  <si>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</si>
  <si>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Přesun hmot</t>
  </si>
  <si>
    <t>POL7_</t>
  </si>
  <si>
    <t>oborů 801, 803, 811 a 812</t>
  </si>
  <si>
    <t>SPI</t>
  </si>
  <si>
    <t>714211111X</t>
  </si>
  <si>
    <t>Montáž akustického podhledu z minerálních panelů, lepením, včetně dodávky lepidla</t>
  </si>
  <si>
    <t>4,65*(2,95+3,0)</t>
  </si>
  <si>
    <t>6317300X</t>
  </si>
  <si>
    <t>Kazeta podhledová - akustické minerální kazety, 600 x 600 x 40 mm</t>
  </si>
  <si>
    <t>Specifikace</t>
  </si>
  <si>
    <t>POL3_</t>
  </si>
  <si>
    <t>Přesná materiálová specifikace dle PD</t>
  </si>
  <si>
    <t>Odkaz na mn. položky pořadí 6 : 27,66750*1,1</t>
  </si>
  <si>
    <t>998714103R00</t>
  </si>
  <si>
    <t>Přesun hmot v objektech výšky do 24 m</t>
  </si>
  <si>
    <t>50 m vodorovně měřeno od těžiště půdorysné plochy skládky do těžiště půdorysné plochy objektu</t>
  </si>
  <si>
    <t>776401800R00</t>
  </si>
  <si>
    <t>Demontáž soklíků nebo lišt pryžových nebo PVC odstranění a uložení na hromady</t>
  </si>
  <si>
    <t>5,55+0,06*2</t>
  </si>
  <si>
    <t>776421100RU1</t>
  </si>
  <si>
    <t>Lepení soklíků PVC a napojení krytiny na stěnu lepení podlahových soklíků z PVC a vinylu včetně dodávky soklíku</t>
  </si>
  <si>
    <t>776511810RT3</t>
  </si>
  <si>
    <t>Odstranění povlakových podlah z nášlapné plochy lepených, bez podložky, z ploch do 10 m2</t>
  </si>
  <si>
    <t>0,06*5,55</t>
  </si>
  <si>
    <t>998776103R00</t>
  </si>
  <si>
    <t>Přesun hmot pro podlahy povlakové v objektech výšky do 24 m</t>
  </si>
  <si>
    <t>vodorovně do 50 m</t>
  </si>
  <si>
    <t>784191101R00</t>
  </si>
  <si>
    <t>Příprava povrchu Penetrace (napouštění) podkladu disperzní, jednonásobná</t>
  </si>
  <si>
    <t>Odkaz na mn. položky pořadí 2 : 20,01750</t>
  </si>
  <si>
    <t>ostatní : 5,0</t>
  </si>
  <si>
    <t>784195112R00</t>
  </si>
  <si>
    <t>Malby z malířských směsí hlinkových,  , bělost 77 %, dvojnásobné</t>
  </si>
  <si>
    <t>Odkaz na mn. položky pořadí 13 : 25,01750</t>
  </si>
  <si>
    <t>784011111R00</t>
  </si>
  <si>
    <t xml:space="preserve">Ostatní práce oprášení/ometení podkladu,  ,   </t>
  </si>
  <si>
    <t>Odkaz na mn. položky pořadí 6 : 27,66750</t>
  </si>
  <si>
    <t>784011221RT2</t>
  </si>
  <si>
    <t>Ostatní práce zakrytí předmětů,  , včetně dodávky fólie tl. 0,04 mm</t>
  </si>
  <si>
    <t>784011222RT2</t>
  </si>
  <si>
    <t>Ostatní práce zakrytí podlah,  , včetně papírové lepenky</t>
  </si>
  <si>
    <t>6,35*5,55</t>
  </si>
  <si>
    <t>979011211R00</t>
  </si>
  <si>
    <t>Svislá doprava suti a vybouraných hmot nošením za prvé podlaží nad základním podlažím</t>
  </si>
  <si>
    <t>Přesun suti</t>
  </si>
  <si>
    <t>POL8_</t>
  </si>
  <si>
    <t>979011219R00</t>
  </si>
  <si>
    <t>Svislá doprava suti a vybouraných hmot nošením příplatek zakaždé další podlaží nad prvním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</si>
  <si>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</si>
  <si>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</si>
  <si>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</si>
  <si>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</si>
  <si>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</si>
  <si>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</si>
  <si>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</si>
  <si>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979990181R00</t>
  </si>
  <si>
    <t>Poplatek za uložení, PVC podlahová krytina,  , skupina 20 03 07 z Katalogu odpadů</t>
  </si>
  <si>
    <t>kategorie 17 02 03 plasty</t>
  </si>
  <si>
    <t>SUM</t>
  </si>
  <si>
    <t>Včetně:</t>
  </si>
  <si>
    <t>END</t>
  </si>
  <si>
    <t>4,18*2-0,93</t>
  </si>
  <si>
    <t>34701411X</t>
  </si>
  <si>
    <t>4,18*5,7-0,75*0,93</t>
  </si>
  <si>
    <t>Odkaz na mn. položky pořadí 2 : 23,12850*0,3</t>
  </si>
  <si>
    <t>Odkaz na mn. položky pořadí 6 : 30,19500*0,3</t>
  </si>
  <si>
    <t>Odkaz na mn. položky pořadí 17 : 36,48000</t>
  </si>
  <si>
    <t>4,95*(2,95+3,15)</t>
  </si>
  <si>
    <t>Odkaz na mn. položky pořadí 6 : 30,19500*1,1</t>
  </si>
  <si>
    <t>5,7+0,06*2</t>
  </si>
  <si>
    <t>0,06*5,7</t>
  </si>
  <si>
    <t>Odkaz na mn. položky pořadí 2 : 23,12850</t>
  </si>
  <si>
    <t>Odkaz na mn. položky pořadí 13 : 28,12850</t>
  </si>
  <si>
    <t>Odkaz na mn. položky pořadí 6 : 30,19500</t>
  </si>
  <si>
    <t>6,4*5,7</t>
  </si>
  <si>
    <t>4,18*2-0,63</t>
  </si>
  <si>
    <t>4,18*5,7-0,6*0,93</t>
  </si>
  <si>
    <t>Odkaz na mn. položky pořadí 2 : 23,26800*0,3</t>
  </si>
  <si>
    <t>Odkaz na mn. položky pořadí 6 : 27,54000*0,3</t>
  </si>
  <si>
    <t>Odkaz na mn. položky pořadí 17 : 33,06000</t>
  </si>
  <si>
    <t>5,1*(2,7+2,7)</t>
  </si>
  <si>
    <t>Odkaz na mn. položky pořadí 6 : 27,54000*1,1</t>
  </si>
  <si>
    <t>Odkaz na mn. položky pořadí 2 : 23,26800</t>
  </si>
  <si>
    <t>Odkaz na mn. položky pořadí 13 : 28,26800</t>
  </si>
  <si>
    <t>Odkaz na mn. položky pořadí 6 : 27,54000</t>
  </si>
  <si>
    <t>5,7*5,8</t>
  </si>
  <si>
    <t>2,1*10</t>
  </si>
  <si>
    <t>výměra dle akustické studie : 24,3</t>
  </si>
  <si>
    <t>Odkaz na mn. položky pořadí 2 : 24,30000*0,3</t>
  </si>
  <si>
    <t>Odkaz na mn. položky pořadí 8 : 12,96000*0,3</t>
  </si>
  <si>
    <t>Odkaz na mn. položky pořadí 19 : 72,10000</t>
  </si>
  <si>
    <t>7141001</t>
  </si>
  <si>
    <t>Dodávka a montáž svěšeného kruhového solo prvku, D=1160 mm</t>
  </si>
  <si>
    <t xml:space="preserve">ks    </t>
  </si>
  <si>
    <t>Včetně spojovacích, kotevních a závěsných prostředků. Přesná specifikace dle PD.</t>
  </si>
  <si>
    <t>C1 : 4</t>
  </si>
  <si>
    <t>7141002</t>
  </si>
  <si>
    <t>Dodávka a montáž svěšeného kruhového solo prvku, D= 800 mm</t>
  </si>
  <si>
    <t>C2 : 6</t>
  </si>
  <si>
    <t>1,2*(0,6*3)*6</t>
  </si>
  <si>
    <t>Kazeta podhledová - akustické minerální kazety, 1200 x 600 x 40 mm</t>
  </si>
  <si>
    <t>Odkaz na mn. položky pořadí 8 : 12,96000*1,1</t>
  </si>
  <si>
    <t>3*(2,8+0,06*2)</t>
  </si>
  <si>
    <t>3*(2,9+0,06*2)</t>
  </si>
  <si>
    <t>2,8*3+2,9*3</t>
  </si>
  <si>
    <t>0,06*(2,8*3+2,9*3)</t>
  </si>
  <si>
    <t>Odkaz na mn. položky pořadí 2 : 24,30000</t>
  </si>
  <si>
    <t>Odkaz na mn. položky pořadí 15 : 29,30000</t>
  </si>
  <si>
    <t>Odkaz na mn. položky pořadí 8 : 12,96000</t>
  </si>
  <si>
    <t>72,1</t>
  </si>
  <si>
    <t>Odkaz na mn. položky pořadí 19 : 70,50000</t>
  </si>
  <si>
    <t>Kazeta podhledová - akustické minerální kazety - 1200 x 600 x 40 mm</t>
  </si>
  <si>
    <t>2*(2,83+0,06*2)</t>
  </si>
  <si>
    <t>2,8+0,06*2</t>
  </si>
  <si>
    <t>2*(2,9+0,06*2)</t>
  </si>
  <si>
    <t>2,75+0,06*2</t>
  </si>
  <si>
    <t>2*2,83</t>
  </si>
  <si>
    <t>2,8</t>
  </si>
  <si>
    <t>2,9</t>
  </si>
  <si>
    <t>2,75</t>
  </si>
  <si>
    <t>2*(2,83*0,06)</t>
  </si>
  <si>
    <t>2,8*0,06</t>
  </si>
  <si>
    <t>2*(2,9*0,06)</t>
  </si>
  <si>
    <t>2,75*0,06</t>
  </si>
  <si>
    <t>70,5</t>
  </si>
  <si>
    <t>612423731RT2</t>
  </si>
  <si>
    <t xml:space="preserve">Omítka rýh ve stěnách maltou vápennou štuková, šířky rýhy přes 300 mm,  </t>
  </si>
  <si>
    <t>z pomocného pracovního lešení o výšce podlahy do 1900 mm a pro zatížení do 1,5 kPa,</t>
  </si>
  <si>
    <t>okolo rampy : 4*1,5</t>
  </si>
  <si>
    <t>962032231R00</t>
  </si>
  <si>
    <t>Bourání zdiva nadzákladového z cihel pálených nebo vápenopískových, na maltu vápenou nebo vápenocementovou</t>
  </si>
  <si>
    <t>m3</t>
  </si>
  <si>
    <t>nebo vybourání otvorů průřezové plochy přes 4 m2 ve zdivu nadzákladovém, včetně pomocného lešení o výšce podlahy do 1900 mm a pro zatížení do 1,5 kPa  (150 kg/m2)</t>
  </si>
  <si>
    <t>rampa č. 1 - předpoklad : 0,6*0,2*1,5</t>
  </si>
  <si>
    <t>713102121R00</t>
  </si>
  <si>
    <t>Odstranění tepelné izolace z desek, lamel, rohoží, pásů a foukané izolace podlah, volně uložené, z minerálních desek, lamel, rohoží a pásů, tloušťky do 100 mm</t>
  </si>
  <si>
    <t>rampa č. 1 : 1,5*(4,0-0,8)</t>
  </si>
  <si>
    <t>rampa č. 2 : 1,5*(4,0-0,8)</t>
  </si>
  <si>
    <t>7221001</t>
  </si>
  <si>
    <t>Výšková úprava pozice hydrantu včetně finálního zapravení a revize</t>
  </si>
  <si>
    <t>Přesná specifikace dle PD.</t>
  </si>
  <si>
    <t>762214811R00</t>
  </si>
  <si>
    <t>Demontáž schodiště včetně zábradlí s podstupnicemi, šířky do 1,5 m</t>
  </si>
  <si>
    <t>rampa č. 1 : 1,5*3</t>
  </si>
  <si>
    <t>rampa č. 2 : 1,5*3</t>
  </si>
  <si>
    <t>762526811R00</t>
  </si>
  <si>
    <t>Demontáž podlah bez polštářů , z desek dřevotřískovýh, překližkových, sololitových , tloušťky do 20 mm</t>
  </si>
  <si>
    <t>rampa č. 1 : 1,5*(4,0-0,8)*3</t>
  </si>
  <si>
    <t>rampa č. 2 : 1,5*(4,0-0,8)*3</t>
  </si>
  <si>
    <t>762712120R00</t>
  </si>
  <si>
    <t>Prostorové vázané konstrukce z řeziva montáž hraněného , průřezové plochy přes 120 do 224 cm2</t>
  </si>
  <si>
    <t>včetně vyvrtání děr, osazení svorníků a dotažení rektifikačních článků.</t>
  </si>
  <si>
    <t>nosníky rampy - 140x140 : 2*3*4,0</t>
  </si>
  <si>
    <t>podkladky - předpoklad - 140x140 : 5</t>
  </si>
  <si>
    <t>762795000R00</t>
  </si>
  <si>
    <t>Spojovací a ochranné prostředky hřebíky, svory, fiksační prkna, impregnace</t>
  </si>
  <si>
    <t>Odkaz na mn. položky pořadí 8 : 29,00000*0,0196</t>
  </si>
  <si>
    <t>763614232R00</t>
  </si>
  <si>
    <t>Montáž podlahy, z desek tl. nad 18 mm, na P+D, šroubováním, bez dodávky desky</t>
  </si>
  <si>
    <t>vč. dodávky a montáže spojovacího materiálu</t>
  </si>
  <si>
    <t>rampa č. 1 : 1,5*4,0+0,3*2</t>
  </si>
  <si>
    <t>rampa č. 2 : 1,5*4,0+0,2*3</t>
  </si>
  <si>
    <t>60515850R</t>
  </si>
  <si>
    <t>Dřevo konstrukční rostlé (KVH) dřevina: SM; tl = 140,0 mm; šířka = 140 mm; nepohledové (NSi); tř. pevnosti C24</t>
  </si>
  <si>
    <t>Odkaz na mn. položky pořadí 9 : 0,56840*1,1</t>
  </si>
  <si>
    <t>60726017.AR</t>
  </si>
  <si>
    <t>Deska z plochých třísek (OSB) typ: 3; tl = 25,0 mm; povrch: nebroušený; hrana: P + D</t>
  </si>
  <si>
    <t>Odkaz na mn. položky pořadí 10 : 13,20000*1,1</t>
  </si>
  <si>
    <t>998762103R00</t>
  </si>
  <si>
    <t>Přesun hmot pro konstrukce tesařské v objektech výšky do 24 m</t>
  </si>
  <si>
    <t>50 m vodorovně</t>
  </si>
  <si>
    <t>953981303R00</t>
  </si>
  <si>
    <t>Chemické kotvy do betonu, do cihelného zdiva do cihel plných, hloubky 110 mm, M 12, malta pro chemické kotvy dvousložková do dutých materiálů</t>
  </si>
  <si>
    <t>kus</t>
  </si>
  <si>
    <t>kotvení rampy - předpoklad : 2*(2*3)</t>
  </si>
  <si>
    <t>767995104R00</t>
  </si>
  <si>
    <t>Výroba a montáž atypických kovovových doplňků staveb hmotnosti přes 20 do 50 kg</t>
  </si>
  <si>
    <t>kg</t>
  </si>
  <si>
    <t>kotvení rampy - předpoklad : 2*10,0</t>
  </si>
  <si>
    <t>kotvení rampy - předpoklad : 2*5,0</t>
  </si>
  <si>
    <t>767996803R00</t>
  </si>
  <si>
    <t>Demontáž ostatních doplňků staveb atypických konstrukcí  o hmotnosti přes 100 do 250 kg</t>
  </si>
  <si>
    <t>rampa č. 1 - předpoklad : 42*(1,5*2)</t>
  </si>
  <si>
    <t>rampa č. 2 - předpoklad : 42*1,5</t>
  </si>
  <si>
    <t>7671001</t>
  </si>
  <si>
    <t>Dodávka a montáž zábradlí rampy, včetně dřevěného madla</t>
  </si>
  <si>
    <t>Včetně spojovacích a kotevních prostředků a povrchové ůpravy. Přesná specifikace dle PD.</t>
  </si>
  <si>
    <t>55399991.AR</t>
  </si>
  <si>
    <t>výrobek kovový vyrobený dělením, hmotnost výrobku do 1 kg</t>
  </si>
  <si>
    <t>kotvení rampy - předpoklad : 2*10,0*1,08</t>
  </si>
  <si>
    <t>55399991R</t>
  </si>
  <si>
    <t>výrobek kovový vyrobený tvarováním, svařováním, nebo šroubováním, hmotnost výrobku do 1 kg</t>
  </si>
  <si>
    <t>kotvení rampy - předpoklad : 2*5,0*1,08</t>
  </si>
  <si>
    <t>998767103R00</t>
  </si>
  <si>
    <t>Přesun hmot pro kovové stavební doplňk. konstrukce v objektech výšky do 24 m</t>
  </si>
  <si>
    <t>776200810RT3</t>
  </si>
  <si>
    <t>Demontáž povlakových podlah ze schodišťových stupňů lepených, bez podložky, z ploch do 5 m2</t>
  </si>
  <si>
    <t>Odkaz na mn. položky pořadí 6 : 9,00000</t>
  </si>
  <si>
    <t>776200830R00</t>
  </si>
  <si>
    <t xml:space="preserve">Demontáž povlakových podlah ze schodišťových stupňů odstranění hran scodišťových stupňů a uložení na hromady,  ,  </t>
  </si>
  <si>
    <t>Odkaz na mn. položky pořadí 21 : 9,00000</t>
  </si>
  <si>
    <t>rampa č. 1 : 1,7+2,25+0,173*6</t>
  </si>
  <si>
    <t>rampa č. 2 : 3,44+2,1+0,173*6</t>
  </si>
  <si>
    <t>776431020R00</t>
  </si>
  <si>
    <t>Montáž, lepení podlah. soklíků z kobercových pásů soklík kobercový ve specifikaci</t>
  </si>
  <si>
    <t>rampa č. 1 : 4,0*2</t>
  </si>
  <si>
    <t>rampa č. 2 : 4,0*2</t>
  </si>
  <si>
    <t>776572100R00</t>
  </si>
  <si>
    <t>Položení povlakových podlah textilních montáž   lepených, z pásů textilních</t>
  </si>
  <si>
    <t>všívaných a vpichovaných</t>
  </si>
  <si>
    <t>Odkaz na mn. položky pořadí 10 : 13,20000</t>
  </si>
  <si>
    <t>697413X</t>
  </si>
  <si>
    <t>Koberec zátěžový dle výběru investora</t>
  </si>
  <si>
    <t>Odkaz na mn. položky pořadí 26 : 13,20000*1,1</t>
  </si>
  <si>
    <t>Odkaz na mn. položky pořadí 24 : 16,00000*0,055</t>
  </si>
  <si>
    <t>783226100R00</t>
  </si>
  <si>
    <t xml:space="preserve">Nátěry kov.stavebních doplňk.konstrukcí syntetické základní,  </t>
  </si>
  <si>
    <t>nátěry ocelových prvků v konstrukci podlahy - předpoklad : 5,0</t>
  </si>
  <si>
    <t>Odkaz na mn. položky pořadí 1 : 6,00000</t>
  </si>
  <si>
    <t>ostatní předpoklad : 10</t>
  </si>
  <si>
    <t>Odkaz na mn. položky pořadí 30 : 16,00000</t>
  </si>
  <si>
    <t>2*10,0</t>
  </si>
  <si>
    <t>979951111R00</t>
  </si>
  <si>
    <t>Výkup kovů železný šrot, tloušťky do 4 mm</t>
  </si>
  <si>
    <t>Pro vyjádření výnosu ve prospěch zhotovitele je nutné jednotkovou cenu uvést se záporným znaménkem. (Získaná částka ponižuje náklad stavby.)</t>
  </si>
  <si>
    <t>Odkaz na dem. hmot. položky pořadí 16 : 0,18900</t>
  </si>
  <si>
    <t>979990144R00</t>
  </si>
  <si>
    <t>Poplatek za uložení, minerální vata,  , skupina 17 06 04 z Katalogu odpadů</t>
  </si>
  <si>
    <t>kategorie 17 06 03 izolační materiály, které jsou, nebo obsahují nebezpečné látky</t>
  </si>
  <si>
    <t>Odkaz na dem. hmot. položky pořadí 4 : 0,02112</t>
  </si>
  <si>
    <t>979990161R00</t>
  </si>
  <si>
    <t>Poplatek za uložení, dřevo,  , skupina 17 02 01 z Katalogu odpadů</t>
  </si>
  <si>
    <t>kategorie 17 02 01 dřevo</t>
  </si>
  <si>
    <t>Odkaz na dem. hmot. položky pořadí 6 : 2,70000</t>
  </si>
  <si>
    <t>Odkaz na dem. hmot. položky pořadí 7 : 1,00800</t>
  </si>
  <si>
    <t>Odkaz na dem. hmot. položky pořadí 21 : 0,00450</t>
  </si>
  <si>
    <t>Odkaz na dem. hmot. položky pořadí 22 : 0,00270</t>
  </si>
  <si>
    <t>Odkaz na dem. hmot. položky pořadí 23 : 0,00093</t>
  </si>
  <si>
    <t>Odkaz na dem. hmot. položky pořadí 25 : 0,03360</t>
  </si>
  <si>
    <t>979999987R00</t>
  </si>
  <si>
    <t>Poplatek za recyklaci, směsi suti betonu, cihel, tašek a keramiky, kusovost nad 1600 cm2, skupina 17 01 07 z Katalogu odpadů</t>
  </si>
  <si>
    <t>Odkaz na dem. hmot. položky pořadí 2 : 0,32400</t>
  </si>
  <si>
    <t>rampa č. 3 - předpoklad : 0,6*0,2*1,5</t>
  </si>
  <si>
    <t>rampa č. 4 - předpoklad : 0,6*0,2*1,5</t>
  </si>
  <si>
    <t>rampa č. 3 : 1,5*(4,0-0,8)</t>
  </si>
  <si>
    <t>rampa č. 4 : 1,5*(4,0-0,8)</t>
  </si>
  <si>
    <t>rampa č. 3 : 1,5*3</t>
  </si>
  <si>
    <t>rampa č. 4 : 1,5*3</t>
  </si>
  <si>
    <t>rampa č. 3 : 1,5*(4,0-0,8)*3</t>
  </si>
  <si>
    <t>rampa č. 4 : 1,5*(4,0-0,8)*3</t>
  </si>
  <si>
    <t>Odkaz na mn. položky pořadí 7 : 29,00000*0,0196</t>
  </si>
  <si>
    <t>rampa č. 3 : 1,5*4,0+0,3*2</t>
  </si>
  <si>
    <t>rampa č. 4 : 1,5*4,0+0,3*2</t>
  </si>
  <si>
    <t>Odkaz na mn. položky pořadí 8 : 0,56840*1,1</t>
  </si>
  <si>
    <t>Odkaz na mn. položky pořadí 9 : 13,20000*1,1</t>
  </si>
  <si>
    <t>rampa č. 3 - předpoklad : 42*(1,5*2)</t>
  </si>
  <si>
    <t>rampa č. 4 - předpoklad : 42*(1,5*4)</t>
  </si>
  <si>
    <t>Odkaz na mn. položky pořadí 5 : 9,00000</t>
  </si>
  <si>
    <t>Odkaz na mn. položky pořadí 20 : 9,00000</t>
  </si>
  <si>
    <t>rampa č. 3 : 1,62+1,84+0,173*6</t>
  </si>
  <si>
    <t>rampa č. 4 : 1,67+1,89+0,173*6</t>
  </si>
  <si>
    <t>rampa č. 3 : 4,0*2</t>
  </si>
  <si>
    <t>rampa č. 4 : 4,0*2</t>
  </si>
  <si>
    <t>Odkaz na mn. položky pořadí 9 : 13,20000</t>
  </si>
  <si>
    <t>Odkaz na mn. položky pořadí 25 : 13,20000*1,1</t>
  </si>
  <si>
    <t>Odkaz na mn. položky pořadí 23 : 16,00000*0,055</t>
  </si>
  <si>
    <t>Odkaz na mn. položky pořadí 29 : 16,00000</t>
  </si>
  <si>
    <t>Výkup kovů - železný šrot tl. do 4 mm</t>
  </si>
  <si>
    <t>Odkaz na dem. hmot. položky pořadí 15 : 0,37800</t>
  </si>
  <si>
    <t>Poplatek za uložení suti - minerální vata, skupina odpadu 170604</t>
  </si>
  <si>
    <t>Poplatek za uložení - dřevo, skupina odpadu 170201</t>
  </si>
  <si>
    <t>Odkaz na dem. hmot. položky pořadí 5 : 2,70000</t>
  </si>
  <si>
    <t>Odkaz na dem. hmot. položky pořadí 6 : 1,00800</t>
  </si>
  <si>
    <t>Poplatek za uložení suti - PVC podlahová krytina, skupina odpadu 200307</t>
  </si>
  <si>
    <t>Odkaz na dem. hmot. položky pořadí 20 : 0,00450</t>
  </si>
  <si>
    <t>Odkaz na dem. hmot. položky pořadí 21 : 0,00270</t>
  </si>
  <si>
    <t>Odkaz na dem. hmot. položky pořadí 22 : 0,00073</t>
  </si>
  <si>
    <t>Odkaz na dem. hmot. položky pořadí 24 : 0,03360</t>
  </si>
  <si>
    <t>Poplatek za recyklaci směsi suti betonu, cihel, tašek a ker.výrobků, kusovost nad 1600 cm2 (170107)</t>
  </si>
  <si>
    <t>Odkaz na dem. hmot. položky pořadí 2 : 0,64800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</si>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</sst>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0" xfId="0" applyNumberFormat="1" applyFont="1" applyBorder="1" applyAlignment="1">
      <alignment horizontal="left" vertical="top" wrapText="1"/>
    </xf>
    <xf numFmtId="49" fontId="20" fillId="3" borderId="18" xfId="0" applyNumberFormat="1" applyFont="1" applyFill="1" applyBorder="1" applyAlignment="1">
      <alignment horizontal="left" vertical="center" wrapText="1"/>
    </xf>
    <xf numFmtId="0" fontId="21" fillId="3" borderId="18" xfId="0" applyFont="1" applyFill="1" applyBorder="1" applyAlignment="1">
      <alignment wrapText="1"/>
    </xf>
    <xf numFmtId="0" fontId="21" fillId="3" borderId="19" xfId="0" applyFont="1" applyFill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A27" sqref="AA27"/>
    </sheetView>
  </sheetViews>
  <sheetFormatPr defaultRowHeight="12.75"/>
  <sheetData>
    <row r="1" spans="1:7">
      <c r="A1" s="21" t="s">
        <v>37</v>
      </c>
    </row>
    <row r="2" spans="1:7" ht="57.75" customHeight="1">
      <c r="A2" s="72" t="s">
        <v>38</v>
      </c>
      <c r="B2" s="72"/>
      <c r="C2" s="72"/>
      <c r="D2" s="72"/>
      <c r="E2" s="72"/>
      <c r="F2" s="72"/>
      <c r="G2" s="72"/>
    </row>
  </sheetData>
  <sheetProtection password="DF73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6"/>
  <sheetViews>
    <sheetView showGridLines="0" tabSelected="1" topLeftCell="B1" zoomScaleSheetLayoutView="75" workbookViewId="0">
      <selection activeCell="M28" sqref="M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6" t="s">
        <v>35</v>
      </c>
      <c r="B1" s="73" t="s">
        <v>40</v>
      </c>
      <c r="C1" s="74"/>
      <c r="D1" s="74"/>
      <c r="E1" s="74"/>
      <c r="F1" s="74"/>
      <c r="G1" s="74"/>
      <c r="H1" s="74"/>
      <c r="I1" s="74"/>
      <c r="J1" s="75"/>
    </row>
    <row r="2" spans="1:15" ht="68.25" customHeight="1">
      <c r="A2" s="2"/>
      <c r="B2" s="104" t="s">
        <v>21</v>
      </c>
      <c r="C2" s="105"/>
      <c r="D2" s="106" t="s">
        <v>42</v>
      </c>
      <c r="E2" s="252" t="s">
        <v>43</v>
      </c>
      <c r="F2" s="253"/>
      <c r="G2" s="253"/>
      <c r="H2" s="253"/>
      <c r="I2" s="253"/>
      <c r="J2" s="254"/>
      <c r="O2" s="1"/>
    </row>
    <row r="3" spans="1:15" ht="3.75" customHeight="1">
      <c r="A3" s="2"/>
      <c r="B3" s="107"/>
      <c r="C3" s="108"/>
      <c r="D3" s="109"/>
      <c r="E3" s="110"/>
      <c r="F3" s="110"/>
      <c r="G3" s="110"/>
      <c r="H3" s="110"/>
      <c r="I3" s="110"/>
      <c r="J3" s="111"/>
    </row>
    <row r="4" spans="1:15" ht="24" customHeight="1">
      <c r="A4" s="2"/>
      <c r="B4" s="30" t="s">
        <v>41</v>
      </c>
      <c r="D4" s="112" t="s">
        <v>44</v>
      </c>
      <c r="E4" s="87"/>
      <c r="F4" s="87"/>
      <c r="G4" s="87"/>
      <c r="H4" s="18" t="s">
        <v>39</v>
      </c>
      <c r="I4" s="116" t="s">
        <v>48</v>
      </c>
      <c r="J4" s="8"/>
    </row>
    <row r="5" spans="1:15" ht="15.75" customHeight="1">
      <c r="A5" s="2"/>
      <c r="B5" s="27"/>
      <c r="C5" s="52"/>
      <c r="D5" s="113" t="s">
        <v>45</v>
      </c>
      <c r="E5" s="88"/>
      <c r="F5" s="88"/>
      <c r="G5" s="88"/>
      <c r="H5" s="18" t="s">
        <v>33</v>
      </c>
      <c r="I5" s="116" t="s">
        <v>49</v>
      </c>
      <c r="J5" s="8"/>
    </row>
    <row r="6" spans="1:15" ht="15.75" customHeight="1">
      <c r="A6" s="2"/>
      <c r="B6" s="28"/>
      <c r="C6" s="53"/>
      <c r="D6" s="115" t="s">
        <v>47</v>
      </c>
      <c r="E6" s="114" t="s">
        <v>46</v>
      </c>
      <c r="F6" s="89"/>
      <c r="G6" s="89"/>
      <c r="H6" s="23"/>
      <c r="I6" s="22"/>
      <c r="J6" s="33"/>
    </row>
    <row r="7" spans="1:15" ht="24" hidden="1" customHeight="1">
      <c r="A7" s="2"/>
      <c r="B7" s="30" t="s">
        <v>20</v>
      </c>
      <c r="D7" s="117" t="s">
        <v>50</v>
      </c>
      <c r="H7" s="18" t="s">
        <v>39</v>
      </c>
      <c r="I7" s="116" t="s">
        <v>54</v>
      </c>
      <c r="J7" s="8"/>
    </row>
    <row r="8" spans="1:15" ht="15.75" hidden="1" customHeight="1">
      <c r="A8" s="2"/>
      <c r="B8" s="2"/>
      <c r="D8" s="117" t="s">
        <v>51</v>
      </c>
      <c r="H8" s="18" t="s">
        <v>33</v>
      </c>
      <c r="I8" s="116" t="s">
        <v>55</v>
      </c>
      <c r="J8" s="8"/>
    </row>
    <row r="9" spans="1:15" ht="15.75" hidden="1" customHeight="1">
      <c r="A9" s="2"/>
      <c r="B9" s="34"/>
      <c r="C9" s="53"/>
      <c r="D9" s="115" t="s">
        <v>53</v>
      </c>
      <c r="E9" s="118" t="s">
        <v>52</v>
      </c>
      <c r="F9" s="23"/>
      <c r="G9" s="14"/>
      <c r="H9" s="14"/>
      <c r="I9" s="35"/>
      <c r="J9" s="33"/>
    </row>
    <row r="10" spans="1:15" ht="24" customHeight="1">
      <c r="A10" s="2"/>
      <c r="B10" s="30" t="s">
        <v>19</v>
      </c>
      <c r="D10" s="119"/>
      <c r="E10" s="119"/>
      <c r="F10" s="119"/>
      <c r="G10" s="119"/>
      <c r="H10" s="18" t="s">
        <v>39</v>
      </c>
      <c r="I10" s="124"/>
      <c r="J10" s="8"/>
    </row>
    <row r="11" spans="1:15" ht="15.75" customHeight="1">
      <c r="A11" s="2"/>
      <c r="B11" s="27"/>
      <c r="C11" s="52"/>
      <c r="D11" s="120"/>
      <c r="E11" s="120"/>
      <c r="F11" s="120"/>
      <c r="G11" s="120"/>
      <c r="H11" s="18" t="s">
        <v>33</v>
      </c>
      <c r="I11" s="124"/>
      <c r="J11" s="8"/>
    </row>
    <row r="12" spans="1:15" ht="15.75" customHeight="1">
      <c r="A12" s="2"/>
      <c r="B12" s="28"/>
      <c r="C12" s="53"/>
      <c r="D12" s="123"/>
      <c r="E12" s="121"/>
      <c r="F12" s="122"/>
      <c r="G12" s="122"/>
      <c r="H12" s="19"/>
      <c r="I12" s="22"/>
      <c r="J12" s="33"/>
    </row>
    <row r="13" spans="1:15" ht="24" customHeight="1">
      <c r="A13" s="2"/>
      <c r="B13" s="42"/>
      <c r="C13" s="54"/>
      <c r="D13" s="55"/>
      <c r="E13" s="56"/>
      <c r="F13" s="43"/>
      <c r="G13" s="43"/>
      <c r="H13" s="44"/>
      <c r="I13" s="43"/>
      <c r="J13" s="45"/>
    </row>
    <row r="14" spans="1:15" ht="32.25" customHeight="1">
      <c r="A14" s="2"/>
      <c r="B14" s="34" t="s">
        <v>31</v>
      </c>
      <c r="C14" s="57"/>
      <c r="D14" s="51"/>
      <c r="E14" s="82"/>
      <c r="F14" s="82"/>
      <c r="G14" s="83"/>
      <c r="H14" s="83"/>
      <c r="I14" s="83" t="s">
        <v>28</v>
      </c>
      <c r="J14" s="84"/>
    </row>
    <row r="15" spans="1:15" ht="23.25" customHeight="1">
      <c r="A15" s="186" t="s">
        <v>23</v>
      </c>
      <c r="B15" s="37" t="s">
        <v>23</v>
      </c>
      <c r="C15" s="58"/>
      <c r="D15" s="59"/>
      <c r="E15" s="79"/>
      <c r="F15" s="80"/>
      <c r="G15" s="79"/>
      <c r="H15" s="80"/>
      <c r="I15" s="79">
        <f>SUMIF(F56:F72,A15,I56:I72)+SUMIF(F56:F72,"PSU",I56:I72)</f>
        <v>0</v>
      </c>
      <c r="J15" s="81"/>
    </row>
    <row r="16" spans="1:15" ht="23.25" customHeight="1">
      <c r="A16" s="186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SUMIF(F56:F72,A16,I56:I72)</f>
        <v>0</v>
      </c>
      <c r="J16" s="81"/>
    </row>
    <row r="17" spans="1:10" ht="23.25" customHeight="1">
      <c r="A17" s="186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SUMIF(F56:F72,A17,I56:I72)</f>
        <v>0</v>
      </c>
      <c r="J17" s="81"/>
    </row>
    <row r="18" spans="1:10" ht="23.25" customHeight="1">
      <c r="A18" s="186" t="s">
        <v>109</v>
      </c>
      <c r="B18" s="37" t="s">
        <v>26</v>
      </c>
      <c r="C18" s="58"/>
      <c r="D18" s="59"/>
      <c r="E18" s="79"/>
      <c r="F18" s="80"/>
      <c r="G18" s="79"/>
      <c r="H18" s="80"/>
      <c r="I18" s="79">
        <f>SUMIF(F56:F72,A18,I56:I72)</f>
        <v>0</v>
      </c>
      <c r="J18" s="81"/>
    </row>
    <row r="19" spans="1:10" ht="23.25" customHeight="1">
      <c r="A19" s="186" t="s">
        <v>110</v>
      </c>
      <c r="B19" s="37" t="s">
        <v>27</v>
      </c>
      <c r="C19" s="58"/>
      <c r="D19" s="59"/>
      <c r="E19" s="79"/>
      <c r="F19" s="80"/>
      <c r="G19" s="79"/>
      <c r="H19" s="80"/>
      <c r="I19" s="79">
        <f>SUMIF(F56:F72,A19,I56:I72)</f>
        <v>0</v>
      </c>
      <c r="J19" s="81"/>
    </row>
    <row r="20" spans="1:10" ht="23.25" customHeight="1">
      <c r="A20" s="2"/>
      <c r="B20" s="47" t="s">
        <v>28</v>
      </c>
      <c r="C20" s="60"/>
      <c r="D20" s="61"/>
      <c r="E20" s="85"/>
      <c r="F20" s="86"/>
      <c r="G20" s="85"/>
      <c r="H20" s="86"/>
      <c r="I20" s="85">
        <f>SUM(I15:J19)</f>
        <v>0</v>
      </c>
      <c r="J20" s="95"/>
    </row>
    <row r="21" spans="1:10" ht="33" customHeight="1">
      <c r="A21" s="2"/>
      <c r="B21" s="41" t="s">
        <v>32</v>
      </c>
      <c r="C21" s="58"/>
      <c r="D21" s="59"/>
      <c r="E21" s="62"/>
      <c r="F21" s="38"/>
      <c r="G21" s="32"/>
      <c r="H21" s="32"/>
      <c r="I21" s="32"/>
      <c r="J21" s="39"/>
    </row>
    <row r="22" spans="1:10" ht="23.25" customHeight="1">
      <c r="A22" s="2">
        <f>ZakladDPHSni*SazbaDPH1/100</f>
        <v>0</v>
      </c>
      <c r="B22" s="37" t="s">
        <v>12</v>
      </c>
      <c r="C22" s="58"/>
      <c r="D22" s="59"/>
      <c r="E22" s="63">
        <v>12</v>
      </c>
      <c r="F22" s="38" t="s">
        <v>0</v>
      </c>
      <c r="G22" s="93">
        <f>ZakladDPHSniVypocet</f>
        <v>0</v>
      </c>
      <c r="H22" s="94"/>
      <c r="I22" s="94"/>
      <c r="J22" s="39" t="str">
        <f t="shared" ref="J22:J27" si="0">Mena</f>
        <v>CZK</v>
      </c>
    </row>
    <row r="23" spans="1:10" ht="23.25" customHeight="1">
      <c r="A23" s="2">
        <f>(A22-INT(A22))*100</f>
        <v>0</v>
      </c>
      <c r="B23" s="37" t="s">
        <v>13</v>
      </c>
      <c r="C23" s="58"/>
      <c r="D23" s="59"/>
      <c r="E23" s="63">
        <f>SazbaDPH1</f>
        <v>12</v>
      </c>
      <c r="F23" s="38" t="s">
        <v>0</v>
      </c>
      <c r="G23" s="91">
        <f>A22</f>
        <v>0</v>
      </c>
      <c r="H23" s="92"/>
      <c r="I23" s="92"/>
      <c r="J23" s="39" t="str">
        <f t="shared" si="0"/>
        <v>CZK</v>
      </c>
    </row>
    <row r="24" spans="1:10" ht="23.25" customHeight="1">
      <c r="A24" s="2">
        <f>ZakladDPHZakl*SazbaDPH2/100</f>
        <v>0</v>
      </c>
      <c r="B24" s="37" t="s">
        <v>14</v>
      </c>
      <c r="C24" s="58"/>
      <c r="D24" s="59"/>
      <c r="E24" s="63">
        <v>21</v>
      </c>
      <c r="F24" s="38" t="s">
        <v>0</v>
      </c>
      <c r="G24" s="93">
        <f>ZakladDPHZaklVypocet</f>
        <v>0</v>
      </c>
      <c r="H24" s="94"/>
      <c r="I24" s="94"/>
      <c r="J24" s="39" t="str">
        <f t="shared" si="0"/>
        <v>CZK</v>
      </c>
    </row>
    <row r="25" spans="1:10" ht="23.25" customHeight="1">
      <c r="A25" s="2">
        <f>(A24-INT(A24))*100</f>
        <v>0</v>
      </c>
      <c r="B25" s="31" t="s">
        <v>15</v>
      </c>
      <c r="C25" s="64"/>
      <c r="D25" s="51"/>
      <c r="E25" s="65">
        <f>SazbaDPH2</f>
        <v>21</v>
      </c>
      <c r="F25" s="29" t="s">
        <v>0</v>
      </c>
      <c r="G25" s="76">
        <f>A24</f>
        <v>0</v>
      </c>
      <c r="H25" s="77"/>
      <c r="I25" s="77"/>
      <c r="J25" s="36" t="str">
        <f t="shared" si="0"/>
        <v>CZK</v>
      </c>
    </row>
    <row r="26" spans="1:10" ht="23.25" customHeight="1" thickBot="1">
      <c r="A26" s="2">
        <f>ZakladDPHSni+DPHSni+ZakladDPHZakl+DPHZakl</f>
        <v>0</v>
      </c>
      <c r="B26" s="30" t="s">
        <v>4</v>
      </c>
      <c r="C26" s="66"/>
      <c r="D26" s="67"/>
      <c r="E26" s="66"/>
      <c r="F26" s="16"/>
      <c r="G26" s="78">
        <f>CenaCelkem-(ZakladDPHSni+DPHSni+ZakladDPHZakl+DPHZakl)</f>
        <v>0</v>
      </c>
      <c r="H26" s="78"/>
      <c r="I26" s="78"/>
      <c r="J26" s="40" t="str">
        <f t="shared" si="0"/>
        <v>CZK</v>
      </c>
    </row>
    <row r="27" spans="1:10" ht="27.75" hidden="1" customHeight="1" thickBot="1">
      <c r="A27" s="2"/>
      <c r="B27" s="155" t="s">
        <v>22</v>
      </c>
      <c r="C27" s="156"/>
      <c r="D27" s="156"/>
      <c r="E27" s="157"/>
      <c r="F27" s="158"/>
      <c r="G27" s="159">
        <f>ZakladDPHSniVypocet+ZakladDPHZaklVypocet</f>
        <v>0</v>
      </c>
      <c r="H27" s="159"/>
      <c r="I27" s="159"/>
      <c r="J27" s="160" t="str">
        <f t="shared" si="0"/>
        <v>CZK</v>
      </c>
    </row>
    <row r="28" spans="1:10" ht="27.75" customHeight="1" thickBot="1">
      <c r="A28" s="2">
        <f>(A26-INT(A26))*100</f>
        <v>0</v>
      </c>
      <c r="B28" s="155" t="s">
        <v>34</v>
      </c>
      <c r="C28" s="161"/>
      <c r="D28" s="161"/>
      <c r="E28" s="161"/>
      <c r="F28" s="162"/>
      <c r="G28" s="163">
        <f>A26</f>
        <v>0</v>
      </c>
      <c r="H28" s="163"/>
      <c r="I28" s="163"/>
      <c r="J28" s="164" t="s">
        <v>75</v>
      </c>
    </row>
    <row r="29" spans="1:10" ht="12.75" customHeight="1">
      <c r="A29" s="2"/>
      <c r="B29" s="2"/>
      <c r="J29" s="9"/>
    </row>
    <row r="30" spans="1:10" ht="30" customHeight="1">
      <c r="A30" s="2"/>
      <c r="B30" s="2"/>
      <c r="J30" s="9"/>
    </row>
    <row r="31" spans="1:10" ht="18.75" customHeight="1">
      <c r="A31" s="2"/>
      <c r="B31" s="17"/>
      <c r="C31" s="68" t="s">
        <v>11</v>
      </c>
      <c r="D31" s="69"/>
      <c r="E31" s="69"/>
      <c r="F31" s="15" t="s">
        <v>10</v>
      </c>
      <c r="G31" s="25"/>
      <c r="H31" s="26"/>
      <c r="I31" s="25"/>
      <c r="J31" s="9"/>
    </row>
    <row r="32" spans="1:10" ht="47.25" customHeight="1">
      <c r="A32" s="2"/>
      <c r="B32" s="2"/>
      <c r="J32" s="9"/>
    </row>
    <row r="33" spans="1:10" s="21" customFormat="1" ht="18.75" customHeight="1">
      <c r="A33" s="20"/>
      <c r="B33" s="20"/>
      <c r="C33" s="70"/>
      <c r="D33" s="96"/>
      <c r="E33" s="97"/>
      <c r="G33" s="98"/>
      <c r="H33" s="99"/>
      <c r="I33" s="99"/>
      <c r="J33" s="24"/>
    </row>
    <row r="34" spans="1:10" ht="12.75" customHeight="1">
      <c r="A34" s="2"/>
      <c r="B34" s="2"/>
      <c r="D34" s="90" t="s">
        <v>2</v>
      </c>
      <c r="E34" s="90"/>
      <c r="H34" s="10" t="s">
        <v>3</v>
      </c>
      <c r="J34" s="9"/>
    </row>
    <row r="35" spans="1:10" ht="13.5" customHeight="1" thickBot="1">
      <c r="A35" s="11"/>
      <c r="B35" s="11"/>
      <c r="C35" s="71"/>
      <c r="D35" s="71"/>
      <c r="E35" s="71"/>
      <c r="F35" s="12"/>
      <c r="G35" s="12"/>
      <c r="H35" s="12"/>
      <c r="I35" s="12"/>
      <c r="J35" s="13"/>
    </row>
    <row r="36" spans="1:10" ht="27" customHeight="1">
      <c r="B36" s="127" t="s">
        <v>16</v>
      </c>
      <c r="C36" s="128"/>
      <c r="D36" s="128"/>
      <c r="E36" s="128"/>
      <c r="F36" s="129"/>
      <c r="G36" s="129"/>
      <c r="H36" s="129"/>
      <c r="I36" s="129"/>
      <c r="J36" s="130"/>
    </row>
    <row r="37" spans="1:10" ht="25.5" customHeight="1">
      <c r="A37" s="126" t="s">
        <v>36</v>
      </c>
      <c r="B37" s="131" t="s">
        <v>17</v>
      </c>
      <c r="C37" s="132" t="s">
        <v>5</v>
      </c>
      <c r="D37" s="132"/>
      <c r="E37" s="132"/>
      <c r="F37" s="133" t="str">
        <f>B22</f>
        <v>Základ pro sníženou DPH</v>
      </c>
      <c r="G37" s="133" t="str">
        <f>B24</f>
        <v>Základ pro základní DPH</v>
      </c>
      <c r="H37" s="134" t="s">
        <v>18</v>
      </c>
      <c r="I37" s="134" t="s">
        <v>1</v>
      </c>
      <c r="J37" s="135" t="s">
        <v>0</v>
      </c>
    </row>
    <row r="38" spans="1:10" ht="25.5" hidden="1" customHeight="1">
      <c r="A38" s="126">
        <v>1</v>
      </c>
      <c r="B38" s="136" t="s">
        <v>56</v>
      </c>
      <c r="C38" s="137"/>
      <c r="D38" s="137"/>
      <c r="E38" s="137"/>
      <c r="F38" s="138">
        <f>'01 01 Pol'!AC64+'01 02 Pol'!AC64+'01 03 Pol'!AC64+'01 04 Pol'!AC72+'01 05 Pol'!AC80+'01 06 Pol'!AC124+'01 07 Pol'!AC122+'01 08 Pol'!AC15</f>
        <v>0</v>
      </c>
      <c r="G38" s="139">
        <f>'01 01 Pol'!AD64+'01 02 Pol'!AD64+'01 03 Pol'!AD64+'01 04 Pol'!AD72+'01 05 Pol'!AD80+'01 06 Pol'!AD124+'01 07 Pol'!AD122+'01 08 Pol'!AD15</f>
        <v>0</v>
      </c>
      <c r="H38" s="140">
        <f>(F38*SazbaDPH1/100)+(G38*SazbaDPH2/100)</f>
        <v>0</v>
      </c>
      <c r="I38" s="140">
        <f>F38+G38+H38</f>
        <v>0</v>
      </c>
      <c r="J38" s="141" t="str">
        <f>IF(CenaCelkemVypocet=0,"",I38/CenaCelkemVypocet*100)</f>
        <v/>
      </c>
    </row>
    <row r="39" spans="1:10" ht="25.5" customHeight="1">
      <c r="A39" s="126">
        <v>2</v>
      </c>
      <c r="B39" s="142"/>
      <c r="C39" s="143" t="s">
        <v>57</v>
      </c>
      <c r="D39" s="143"/>
      <c r="E39" s="143"/>
      <c r="F39" s="144"/>
      <c r="G39" s="145"/>
      <c r="H39" s="145">
        <f>(F39*SazbaDPH1/100)+(G39*SazbaDPH2/100)</f>
        <v>0</v>
      </c>
      <c r="I39" s="145"/>
      <c r="J39" s="146"/>
    </row>
    <row r="40" spans="1:10" ht="25.5" customHeight="1">
      <c r="A40" s="126">
        <v>2</v>
      </c>
      <c r="B40" s="142" t="s">
        <v>58</v>
      </c>
      <c r="C40" s="143" t="s">
        <v>43</v>
      </c>
      <c r="D40" s="143"/>
      <c r="E40" s="143"/>
      <c r="F40" s="144">
        <f>'01 01 Pol'!AC64+'01 02 Pol'!AC64+'01 03 Pol'!AC64+'01 04 Pol'!AC72+'01 05 Pol'!AC80+'01 06 Pol'!AC124+'01 07 Pol'!AC122+'01 08 Pol'!AC15</f>
        <v>0</v>
      </c>
      <c r="G40" s="145">
        <f>'01 01 Pol'!AD64+'01 02 Pol'!AD64+'01 03 Pol'!AD64+'01 04 Pol'!AD72+'01 05 Pol'!AD80+'01 06 Pol'!AD124+'01 07 Pol'!AD122+'01 08 Pol'!AD15</f>
        <v>0</v>
      </c>
      <c r="H40" s="145">
        <f>(F40*SazbaDPH1/100)+(G40*SazbaDPH2/100)</f>
        <v>0</v>
      </c>
      <c r="I40" s="145">
        <f>F40+G40+H40</f>
        <v>0</v>
      </c>
      <c r="J40" s="146" t="str">
        <f>IF(CenaCelkemVypocet=0,"",I40/CenaCelkemVypocet*100)</f>
        <v/>
      </c>
    </row>
    <row r="41" spans="1:10" ht="25.5" customHeight="1">
      <c r="A41" s="126">
        <v>3</v>
      </c>
      <c r="B41" s="147" t="s">
        <v>58</v>
      </c>
      <c r="C41" s="137" t="s">
        <v>59</v>
      </c>
      <c r="D41" s="137"/>
      <c r="E41" s="137"/>
      <c r="F41" s="148">
        <f>'01 01 Pol'!AC64</f>
        <v>0</v>
      </c>
      <c r="G41" s="140">
        <f>'01 01 Pol'!AD64</f>
        <v>0</v>
      </c>
      <c r="H41" s="140">
        <f>(F41*SazbaDPH1/100)+(G41*SazbaDPH2/100)</f>
        <v>0</v>
      </c>
      <c r="I41" s="140">
        <f>F41+G41+H41</f>
        <v>0</v>
      </c>
      <c r="J41" s="141" t="str">
        <f>IF(CenaCelkemVypocet=0,"",I41/CenaCelkemVypocet*100)</f>
        <v/>
      </c>
    </row>
    <row r="42" spans="1:10" ht="25.5" customHeight="1">
      <c r="A42" s="126">
        <v>3</v>
      </c>
      <c r="B42" s="147" t="s">
        <v>60</v>
      </c>
      <c r="C42" s="137" t="s">
        <v>61</v>
      </c>
      <c r="D42" s="137"/>
      <c r="E42" s="137"/>
      <c r="F42" s="148">
        <f>'01 02 Pol'!AC64</f>
        <v>0</v>
      </c>
      <c r="G42" s="140">
        <f>'01 02 Pol'!AD64</f>
        <v>0</v>
      </c>
      <c r="H42" s="140">
        <f>(F42*SazbaDPH1/100)+(G42*SazbaDPH2/100)</f>
        <v>0</v>
      </c>
      <c r="I42" s="140">
        <f>F42+G42+H42</f>
        <v>0</v>
      </c>
      <c r="J42" s="141" t="str">
        <f>IF(CenaCelkemVypocet=0,"",I42/CenaCelkemVypocet*100)</f>
        <v/>
      </c>
    </row>
    <row r="43" spans="1:10" ht="25.5" customHeight="1">
      <c r="A43" s="126">
        <v>3</v>
      </c>
      <c r="B43" s="147" t="s">
        <v>62</v>
      </c>
      <c r="C43" s="137" t="s">
        <v>63</v>
      </c>
      <c r="D43" s="137"/>
      <c r="E43" s="137"/>
      <c r="F43" s="148">
        <f>'01 03 Pol'!AC64</f>
        <v>0</v>
      </c>
      <c r="G43" s="140">
        <f>'01 03 Pol'!AD64</f>
        <v>0</v>
      </c>
      <c r="H43" s="140">
        <f>(F43*SazbaDPH1/100)+(G43*SazbaDPH2/100)</f>
        <v>0</v>
      </c>
      <c r="I43" s="140">
        <f>F43+G43+H43</f>
        <v>0</v>
      </c>
      <c r="J43" s="141" t="str">
        <f>IF(CenaCelkemVypocet=0,"",I43/CenaCelkemVypocet*100)</f>
        <v/>
      </c>
    </row>
    <row r="44" spans="1:10" ht="25.5" customHeight="1">
      <c r="A44" s="126">
        <v>3</v>
      </c>
      <c r="B44" s="147" t="s">
        <v>64</v>
      </c>
      <c r="C44" s="137" t="s">
        <v>65</v>
      </c>
      <c r="D44" s="137"/>
      <c r="E44" s="137"/>
      <c r="F44" s="148">
        <f>'01 04 Pol'!AC72</f>
        <v>0</v>
      </c>
      <c r="G44" s="140">
        <f>'01 04 Pol'!AD72</f>
        <v>0</v>
      </c>
      <c r="H44" s="140">
        <f>(F44*SazbaDPH1/100)+(G44*SazbaDPH2/100)</f>
        <v>0</v>
      </c>
      <c r="I44" s="140">
        <f>F44+G44+H44</f>
        <v>0</v>
      </c>
      <c r="J44" s="141" t="str">
        <f>IF(CenaCelkemVypocet=0,"",I44/CenaCelkemVypocet*100)</f>
        <v/>
      </c>
    </row>
    <row r="45" spans="1:10" ht="25.5" customHeight="1">
      <c r="A45" s="126">
        <v>3</v>
      </c>
      <c r="B45" s="147" t="s">
        <v>66</v>
      </c>
      <c r="C45" s="137" t="s">
        <v>67</v>
      </c>
      <c r="D45" s="137"/>
      <c r="E45" s="137"/>
      <c r="F45" s="148">
        <f>'01 05 Pol'!AC80</f>
        <v>0</v>
      </c>
      <c r="G45" s="140">
        <f>'01 05 Pol'!AD80</f>
        <v>0</v>
      </c>
      <c r="H45" s="140">
        <f>(F45*SazbaDPH1/100)+(G45*SazbaDPH2/100)</f>
        <v>0</v>
      </c>
      <c r="I45" s="140">
        <f>F45+G45+H45</f>
        <v>0</v>
      </c>
      <c r="J45" s="141" t="str">
        <f>IF(CenaCelkemVypocet=0,"",I45/CenaCelkemVypocet*100)</f>
        <v/>
      </c>
    </row>
    <row r="46" spans="1:10" ht="25.5" customHeight="1">
      <c r="A46" s="126">
        <v>3</v>
      </c>
      <c r="B46" s="147" t="s">
        <v>68</v>
      </c>
      <c r="C46" s="137" t="s">
        <v>69</v>
      </c>
      <c r="D46" s="137"/>
      <c r="E46" s="137"/>
      <c r="F46" s="148">
        <f>'01 06 Pol'!AC124</f>
        <v>0</v>
      </c>
      <c r="G46" s="140">
        <f>'01 06 Pol'!AD124</f>
        <v>0</v>
      </c>
      <c r="H46" s="140">
        <f>(F46*SazbaDPH1/100)+(G46*SazbaDPH2/100)</f>
        <v>0</v>
      </c>
      <c r="I46" s="140">
        <f>F46+G46+H46</f>
        <v>0</v>
      </c>
      <c r="J46" s="141" t="str">
        <f>IF(CenaCelkemVypocet=0,"",I46/CenaCelkemVypocet*100)</f>
        <v/>
      </c>
    </row>
    <row r="47" spans="1:10" ht="25.5" customHeight="1">
      <c r="A47" s="126">
        <v>3</v>
      </c>
      <c r="B47" s="147" t="s">
        <v>70</v>
      </c>
      <c r="C47" s="137" t="s">
        <v>71</v>
      </c>
      <c r="D47" s="137"/>
      <c r="E47" s="137"/>
      <c r="F47" s="148">
        <f>'01 07 Pol'!AC122</f>
        <v>0</v>
      </c>
      <c r="G47" s="140">
        <f>'01 07 Pol'!AD122</f>
        <v>0</v>
      </c>
      <c r="H47" s="140">
        <f>(F47*SazbaDPH1/100)+(G47*SazbaDPH2/100)</f>
        <v>0</v>
      </c>
      <c r="I47" s="140">
        <f>F47+G47+H47</f>
        <v>0</v>
      </c>
      <c r="J47" s="141" t="str">
        <f>IF(CenaCelkemVypocet=0,"",I47/CenaCelkemVypocet*100)</f>
        <v/>
      </c>
    </row>
    <row r="48" spans="1:10" ht="25.5" customHeight="1">
      <c r="A48" s="126">
        <v>3</v>
      </c>
      <c r="B48" s="147" t="s">
        <v>72</v>
      </c>
      <c r="C48" s="137" t="s">
        <v>73</v>
      </c>
      <c r="D48" s="137"/>
      <c r="E48" s="137"/>
      <c r="F48" s="148">
        <f>'01 08 Pol'!AC15</f>
        <v>0</v>
      </c>
      <c r="G48" s="140">
        <f>'01 08 Pol'!AD15</f>
        <v>0</v>
      </c>
      <c r="H48" s="140">
        <f>(F48*SazbaDPH1/100)+(G48*SazbaDPH2/100)</f>
        <v>0</v>
      </c>
      <c r="I48" s="140">
        <f>F48+G48+H48</f>
        <v>0</v>
      </c>
      <c r="J48" s="141" t="str">
        <f>IF(CenaCelkemVypocet=0,"",I48/CenaCelkemVypocet*100)</f>
        <v/>
      </c>
    </row>
    <row r="49" spans="1:10" ht="25.5" customHeight="1">
      <c r="A49" s="126"/>
      <c r="B49" s="149" t="s">
        <v>74</v>
      </c>
      <c r="C49" s="150"/>
      <c r="D49" s="150"/>
      <c r="E49" s="151"/>
      <c r="F49" s="152">
        <f>SUMIF(A38:A48,"=1",F38:F48)</f>
        <v>0</v>
      </c>
      <c r="G49" s="153">
        <f>SUMIF(A38:A48,"=1",G38:G48)</f>
        <v>0</v>
      </c>
      <c r="H49" s="153">
        <f>SUMIF(A38:A48,"=1",H38:H48)</f>
        <v>0</v>
      </c>
      <c r="I49" s="153">
        <f>SUMIF(A38:A48,"=1",I38:I48)</f>
        <v>0</v>
      </c>
      <c r="J49" s="154">
        <f>SUMIF(A38:A48,"=1",J38:J48)</f>
        <v>0</v>
      </c>
    </row>
    <row r="53" spans="1:10" ht="15.75">
      <c r="B53" s="165" t="s">
        <v>76</v>
      </c>
    </row>
    <row r="55" spans="1:10" ht="25.5" customHeight="1">
      <c r="A55" s="167"/>
      <c r="B55" s="170" t="s">
        <v>17</v>
      </c>
      <c r="C55" s="170" t="s">
        <v>5</v>
      </c>
      <c r="D55" s="171"/>
      <c r="E55" s="171"/>
      <c r="F55" s="172" t="s">
        <v>77</v>
      </c>
      <c r="G55" s="172"/>
      <c r="H55" s="172"/>
      <c r="I55" s="172" t="s">
        <v>28</v>
      </c>
      <c r="J55" s="172" t="s">
        <v>0</v>
      </c>
    </row>
    <row r="56" spans="1:10" ht="36.75" customHeight="1">
      <c r="A56" s="168"/>
      <c r="B56" s="173" t="s">
        <v>78</v>
      </c>
      <c r="C56" s="174" t="s">
        <v>79</v>
      </c>
      <c r="D56" s="175"/>
      <c r="E56" s="175"/>
      <c r="F56" s="182" t="s">
        <v>23</v>
      </c>
      <c r="G56" s="183"/>
      <c r="H56" s="183"/>
      <c r="I56" s="183">
        <f>'01 01 Pol'!G7+'01 02 Pol'!G7+'01 03 Pol'!G7+'01 04 Pol'!G7+'01 05 Pol'!G7</f>
        <v>0</v>
      </c>
      <c r="J56" s="179" t="str">
        <f>IF(I73=0,"",I56/I73*100)</f>
        <v/>
      </c>
    </row>
    <row r="57" spans="1:10" ht="36.75" customHeight="1">
      <c r="A57" s="168"/>
      <c r="B57" s="173" t="s">
        <v>80</v>
      </c>
      <c r="C57" s="174" t="s">
        <v>81</v>
      </c>
      <c r="D57" s="175"/>
      <c r="E57" s="175"/>
      <c r="F57" s="182" t="s">
        <v>23</v>
      </c>
      <c r="G57" s="183"/>
      <c r="H57" s="183"/>
      <c r="I57" s="183">
        <f>'01 06 Pol'!G7+'01 07 Pol'!G7</f>
        <v>0</v>
      </c>
      <c r="J57" s="179" t="str">
        <f>IF(I73=0,"",I57/I73*100)</f>
        <v/>
      </c>
    </row>
    <row r="58" spans="1:10" ht="36.75" customHeight="1">
      <c r="A58" s="168"/>
      <c r="B58" s="173" t="s">
        <v>82</v>
      </c>
      <c r="C58" s="174" t="s">
        <v>83</v>
      </c>
      <c r="D58" s="175"/>
      <c r="E58" s="175"/>
      <c r="F58" s="182" t="s">
        <v>23</v>
      </c>
      <c r="G58" s="183"/>
      <c r="H58" s="183"/>
      <c r="I58" s="183">
        <f>'01 01 Pol'!G17+'01 02 Pol'!G17+'01 03 Pol'!G17+'01 04 Pol'!G17+'01 05 Pol'!G17</f>
        <v>0</v>
      </c>
      <c r="J58" s="179" t="str">
        <f>IF(I73=0,"",I58/I73*100)</f>
        <v/>
      </c>
    </row>
    <row r="59" spans="1:10" ht="36.75" customHeight="1">
      <c r="A59" s="168"/>
      <c r="B59" s="173" t="s">
        <v>84</v>
      </c>
      <c r="C59" s="174" t="s">
        <v>85</v>
      </c>
      <c r="D59" s="175"/>
      <c r="E59" s="175"/>
      <c r="F59" s="182" t="s">
        <v>23</v>
      </c>
      <c r="G59" s="183"/>
      <c r="H59" s="183"/>
      <c r="I59" s="183">
        <f>'01 01 Pol'!G21+'01 02 Pol'!G21+'01 03 Pol'!G21+'01 04 Pol'!G21+'01 05 Pol'!G21</f>
        <v>0</v>
      </c>
      <c r="J59" s="179" t="str">
        <f>IF(I73=0,"",I59/I73*100)</f>
        <v/>
      </c>
    </row>
    <row r="60" spans="1:10" ht="36.75" customHeight="1">
      <c r="A60" s="168"/>
      <c r="B60" s="173" t="s">
        <v>86</v>
      </c>
      <c r="C60" s="174" t="s">
        <v>87</v>
      </c>
      <c r="D60" s="175"/>
      <c r="E60" s="175"/>
      <c r="F60" s="182" t="s">
        <v>23</v>
      </c>
      <c r="G60" s="183"/>
      <c r="H60" s="183"/>
      <c r="I60" s="183">
        <f>'01 06 Pol'!G11+'01 07 Pol'!G11</f>
        <v>0</v>
      </c>
      <c r="J60" s="179" t="str">
        <f>IF(I73=0,"",I60/I73*100)</f>
        <v/>
      </c>
    </row>
    <row r="61" spans="1:10" ht="36.75" customHeight="1">
      <c r="A61" s="168"/>
      <c r="B61" s="173" t="s">
        <v>88</v>
      </c>
      <c r="C61" s="174" t="s">
        <v>89</v>
      </c>
      <c r="D61" s="175"/>
      <c r="E61" s="175"/>
      <c r="F61" s="182" t="s">
        <v>23</v>
      </c>
      <c r="G61" s="183"/>
      <c r="H61" s="183"/>
      <c r="I61" s="183">
        <f>'01 01 Pol'!G24+'01 02 Pol'!G24+'01 03 Pol'!G24+'01 04 Pol'!G24+'01 05 Pol'!G24+'01 06 Pol'!G15+'01 07 Pol'!G16</f>
        <v>0</v>
      </c>
      <c r="J61" s="179" t="str">
        <f>IF(I73=0,"",I61/I73*100)</f>
        <v/>
      </c>
    </row>
    <row r="62" spans="1:10" ht="36.75" customHeight="1">
      <c r="A62" s="168"/>
      <c r="B62" s="173" t="s">
        <v>90</v>
      </c>
      <c r="C62" s="174" t="s">
        <v>91</v>
      </c>
      <c r="D62" s="175"/>
      <c r="E62" s="175"/>
      <c r="F62" s="182" t="s">
        <v>24</v>
      </c>
      <c r="G62" s="183"/>
      <c r="H62" s="183"/>
      <c r="I62" s="183">
        <f>'01 06 Pol'!G18+'01 07 Pol'!G19</f>
        <v>0</v>
      </c>
      <c r="J62" s="179" t="str">
        <f>IF(I73=0,"",I62/I73*100)</f>
        <v/>
      </c>
    </row>
    <row r="63" spans="1:10" ht="36.75" customHeight="1">
      <c r="A63" s="168"/>
      <c r="B63" s="173" t="s">
        <v>92</v>
      </c>
      <c r="C63" s="174" t="s">
        <v>93</v>
      </c>
      <c r="D63" s="175"/>
      <c r="E63" s="175"/>
      <c r="F63" s="182" t="s">
        <v>24</v>
      </c>
      <c r="G63" s="183"/>
      <c r="H63" s="183"/>
      <c r="I63" s="183">
        <f>'01 01 Pol'!G27+'01 02 Pol'!G27+'01 03 Pol'!G27+'01 04 Pol'!G27+'01 05 Pol'!G27</f>
        <v>0</v>
      </c>
      <c r="J63" s="179" t="str">
        <f>IF(I73=0,"",I63/I73*100)</f>
        <v/>
      </c>
    </row>
    <row r="64" spans="1:10" ht="36.75" customHeight="1">
      <c r="A64" s="168"/>
      <c r="B64" s="173" t="s">
        <v>94</v>
      </c>
      <c r="C64" s="174" t="s">
        <v>95</v>
      </c>
      <c r="D64" s="175"/>
      <c r="E64" s="175"/>
      <c r="F64" s="182" t="s">
        <v>24</v>
      </c>
      <c r="G64" s="183"/>
      <c r="H64" s="183"/>
      <c r="I64" s="183">
        <f>'01 06 Pol'!G22</f>
        <v>0</v>
      </c>
      <c r="J64" s="179" t="str">
        <f>IF(I73=0,"",I64/I73*100)</f>
        <v/>
      </c>
    </row>
    <row r="65" spans="1:10" ht="36.75" customHeight="1">
      <c r="A65" s="168"/>
      <c r="B65" s="173" t="s">
        <v>96</v>
      </c>
      <c r="C65" s="174" t="s">
        <v>97</v>
      </c>
      <c r="D65" s="175"/>
      <c r="E65" s="175"/>
      <c r="F65" s="182" t="s">
        <v>24</v>
      </c>
      <c r="G65" s="183"/>
      <c r="H65" s="183"/>
      <c r="I65" s="183">
        <f>'01 06 Pol'!G25+'01 07 Pol'!G23</f>
        <v>0</v>
      </c>
      <c r="J65" s="179" t="str">
        <f>IF(I73=0,"",I65/I73*100)</f>
        <v/>
      </c>
    </row>
    <row r="66" spans="1:10" ht="36.75" customHeight="1">
      <c r="A66" s="168"/>
      <c r="B66" s="173" t="s">
        <v>98</v>
      </c>
      <c r="C66" s="174" t="s">
        <v>99</v>
      </c>
      <c r="D66" s="175"/>
      <c r="E66" s="175"/>
      <c r="F66" s="182" t="s">
        <v>24</v>
      </c>
      <c r="G66" s="183"/>
      <c r="H66" s="183"/>
      <c r="I66" s="183">
        <f>'01 06 Pol'!G48+'01 07 Pol'!G46</f>
        <v>0</v>
      </c>
      <c r="J66" s="179" t="str">
        <f>IF(I73=0,"",I66/I73*100)</f>
        <v/>
      </c>
    </row>
    <row r="67" spans="1:10" ht="36.75" customHeight="1">
      <c r="A67" s="168"/>
      <c r="B67" s="173" t="s">
        <v>100</v>
      </c>
      <c r="C67" s="174" t="s">
        <v>101</v>
      </c>
      <c r="D67" s="175"/>
      <c r="E67" s="175"/>
      <c r="F67" s="182" t="s">
        <v>24</v>
      </c>
      <c r="G67" s="183"/>
      <c r="H67" s="183"/>
      <c r="I67" s="183">
        <f>'01 01 Pol'!G35+'01 02 Pol'!G35+'01 03 Pol'!G35+'01 04 Pol'!G41+'01 05 Pol'!G41+'01 06 Pol'!G65+'01 07 Pol'!G63</f>
        <v>0</v>
      </c>
      <c r="J67" s="179" t="str">
        <f>IF(I73=0,"",I67/I73*100)</f>
        <v/>
      </c>
    </row>
    <row r="68" spans="1:10" ht="36.75" customHeight="1">
      <c r="A68" s="168"/>
      <c r="B68" s="173" t="s">
        <v>102</v>
      </c>
      <c r="C68" s="174" t="s">
        <v>103</v>
      </c>
      <c r="D68" s="175"/>
      <c r="E68" s="175"/>
      <c r="F68" s="182" t="s">
        <v>24</v>
      </c>
      <c r="G68" s="183"/>
      <c r="H68" s="183"/>
      <c r="I68" s="183">
        <f>'01 06 Pol'!G87+'01 07 Pol'!G85</f>
        <v>0</v>
      </c>
      <c r="J68" s="179" t="str">
        <f>IF(I73=0,"",I68/I73*100)</f>
        <v/>
      </c>
    </row>
    <row r="69" spans="1:10" ht="36.75" customHeight="1">
      <c r="A69" s="168"/>
      <c r="B69" s="173" t="s">
        <v>104</v>
      </c>
      <c r="C69" s="174" t="s">
        <v>105</v>
      </c>
      <c r="D69" s="175"/>
      <c r="E69" s="175"/>
      <c r="F69" s="182" t="s">
        <v>24</v>
      </c>
      <c r="G69" s="183"/>
      <c r="H69" s="183"/>
      <c r="I69" s="183">
        <f>'01 01 Pol'!G43+'01 02 Pol'!G43+'01 03 Pol'!G43+'01 04 Pol'!G51+'01 05 Pol'!G59+'01 06 Pol'!G90+'01 07 Pol'!G88</f>
        <v>0</v>
      </c>
      <c r="J69" s="179" t="str">
        <f>IF(I73=0,"",I69/I73*100)</f>
        <v/>
      </c>
    </row>
    <row r="70" spans="1:10" ht="36.75" customHeight="1">
      <c r="A70" s="168"/>
      <c r="B70" s="173" t="s">
        <v>106</v>
      </c>
      <c r="C70" s="174" t="s">
        <v>107</v>
      </c>
      <c r="D70" s="175"/>
      <c r="E70" s="175"/>
      <c r="F70" s="182" t="s">
        <v>108</v>
      </c>
      <c r="G70" s="183"/>
      <c r="H70" s="183"/>
      <c r="I70" s="183">
        <f>'01 01 Pol'!G54+'01 02 Pol'!G54+'01 03 Pol'!G54+'01 04 Pol'!G62+'01 05 Pol'!G70+'01 06 Pol'!G98+'01 07 Pol'!G96</f>
        <v>0</v>
      </c>
      <c r="J70" s="179" t="str">
        <f>IF(I73=0,"",I70/I73*100)</f>
        <v/>
      </c>
    </row>
    <row r="71" spans="1:10" ht="36.75" customHeight="1">
      <c r="A71" s="168"/>
      <c r="B71" s="173" t="s">
        <v>109</v>
      </c>
      <c r="C71" s="174" t="s">
        <v>26</v>
      </c>
      <c r="D71" s="175"/>
      <c r="E71" s="175"/>
      <c r="F71" s="182" t="s">
        <v>109</v>
      </c>
      <c r="G71" s="183"/>
      <c r="H71" s="183"/>
      <c r="I71" s="183">
        <f>'01 08 Pol'!G7</f>
        <v>0</v>
      </c>
      <c r="J71" s="179" t="str">
        <f>IF(I73=0,"",I71/I73*100)</f>
        <v/>
      </c>
    </row>
    <row r="72" spans="1:10" ht="36.75" customHeight="1">
      <c r="A72" s="168"/>
      <c r="B72" s="173" t="s">
        <v>110</v>
      </c>
      <c r="C72" s="174" t="s">
        <v>27</v>
      </c>
      <c r="D72" s="175"/>
      <c r="E72" s="175"/>
      <c r="F72" s="182" t="s">
        <v>110</v>
      </c>
      <c r="G72" s="183"/>
      <c r="H72" s="183"/>
      <c r="I72" s="183">
        <f>'01 08 Pol'!G12</f>
        <v>0</v>
      </c>
      <c r="J72" s="179" t="str">
        <f>IF(I73=0,"",I72/I73*100)</f>
        <v/>
      </c>
    </row>
    <row r="73" spans="1:10" ht="25.5" customHeight="1">
      <c r="A73" s="169"/>
      <c r="B73" s="176" t="s">
        <v>1</v>
      </c>
      <c r="C73" s="177"/>
      <c r="D73" s="178"/>
      <c r="E73" s="178"/>
      <c r="F73" s="184"/>
      <c r="G73" s="185"/>
      <c r="H73" s="185"/>
      <c r="I73" s="185">
        <f>SUM(I56:I72)</f>
        <v>0</v>
      </c>
      <c r="J73" s="180">
        <f>SUM(J56:J72)</f>
        <v>0</v>
      </c>
    </row>
    <row r="74" spans="1:10">
      <c r="F74" s="125"/>
      <c r="G74" s="125"/>
      <c r="H74" s="125"/>
      <c r="I74" s="125"/>
      <c r="J74" s="181"/>
    </row>
    <row r="75" spans="1:10">
      <c r="F75" s="125"/>
      <c r="G75" s="125"/>
      <c r="H75" s="125"/>
      <c r="I75" s="125"/>
      <c r="J75" s="181"/>
    </row>
    <row r="76" spans="1:10">
      <c r="F76" s="125"/>
      <c r="G76" s="125"/>
      <c r="H76" s="125"/>
      <c r="I76" s="125"/>
      <c r="J76" s="181"/>
    </row>
  </sheetData>
  <sheetProtection password="DF73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69:E69"/>
    <mergeCell ref="C70:E70"/>
    <mergeCell ref="C71:E71"/>
    <mergeCell ref="C72:E72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48:E48"/>
    <mergeCell ref="B49:E49"/>
    <mergeCell ref="C56:E56"/>
    <mergeCell ref="C57:E57"/>
    <mergeCell ref="C58:E58"/>
    <mergeCell ref="C43:E43"/>
    <mergeCell ref="C44:E44"/>
    <mergeCell ref="C45:E45"/>
    <mergeCell ref="C46:E46"/>
    <mergeCell ref="C47:E47"/>
    <mergeCell ref="C38:E38"/>
    <mergeCell ref="C39:E39"/>
    <mergeCell ref="C40:E40"/>
    <mergeCell ref="C41:E41"/>
    <mergeCell ref="C42:E42"/>
    <mergeCell ref="D34:E34"/>
    <mergeCell ref="G23:I23"/>
    <mergeCell ref="G22:I22"/>
    <mergeCell ref="E18:F18"/>
    <mergeCell ref="E19:F19"/>
    <mergeCell ref="I19:J19"/>
    <mergeCell ref="I20:J20"/>
    <mergeCell ref="G18:H18"/>
    <mergeCell ref="G19:H19"/>
    <mergeCell ref="G28:I28"/>
    <mergeCell ref="G24:I24"/>
    <mergeCell ref="I18:J18"/>
    <mergeCell ref="G27:I27"/>
    <mergeCell ref="D33:E33"/>
    <mergeCell ref="G33:I33"/>
    <mergeCell ref="E16:F16"/>
    <mergeCell ref="D11:G11"/>
    <mergeCell ref="E3:J3"/>
    <mergeCell ref="G15:H15"/>
    <mergeCell ref="G16:H16"/>
    <mergeCell ref="E15:F15"/>
    <mergeCell ref="E12:G12"/>
    <mergeCell ref="D4:G4"/>
    <mergeCell ref="D5:G5"/>
    <mergeCell ref="E6:G6"/>
    <mergeCell ref="B1:J1"/>
    <mergeCell ref="G25:I25"/>
    <mergeCell ref="G26:I26"/>
    <mergeCell ref="G17:H17"/>
    <mergeCell ref="I16:J16"/>
    <mergeCell ref="I17:J17"/>
    <mergeCell ref="E17:F17"/>
    <mergeCell ref="E2:J2"/>
    <mergeCell ref="E14:F14"/>
    <mergeCell ref="D10:G10"/>
    <mergeCell ref="G14:H14"/>
    <mergeCell ref="I14:J14"/>
    <mergeCell ref="I15:J15"/>
    <mergeCell ref="E20:F20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5" max="16383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>
      <c r="A4" s="49" t="s">
        <v>9</v>
      </c>
      <c r="B4" s="48"/>
      <c r="C4" s="102"/>
      <c r="D4" s="102"/>
      <c r="E4" s="102"/>
      <c r="F4" s="102"/>
      <c r="G4" s="103"/>
    </row>
    <row r="5" spans="1:7">
      <c r="B5" s="4"/>
      <c r="C5" s="5"/>
      <c r="D5" s="6"/>
    </row>
  </sheetData>
  <sheetProtection password="DF73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AB24" sqref="AB24"/>
    </sheetView>
  </sheetViews>
  <sheetFormatPr defaultRowHeight="12.75" outlineLevelRow="3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111</v>
      </c>
      <c r="B1" s="187"/>
      <c r="C1" s="187"/>
      <c r="D1" s="187"/>
      <c r="E1" s="187"/>
      <c r="F1" s="187"/>
      <c r="G1" s="187"/>
      <c r="AE1" t="s">
        <v>112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113</v>
      </c>
    </row>
    <row r="3" spans="1:58" ht="24.95" customHeight="1">
      <c r="A3" s="192" t="s">
        <v>9</v>
      </c>
      <c r="B3" s="193" t="s">
        <v>58</v>
      </c>
      <c r="C3" s="194" t="s">
        <v>59</v>
      </c>
      <c r="D3" s="195"/>
      <c r="E3" s="195"/>
      <c r="F3" s="195"/>
      <c r="G3" s="196"/>
      <c r="AE3" t="s">
        <v>114</v>
      </c>
    </row>
    <row r="4" spans="1:58">
      <c r="D4" s="10"/>
    </row>
    <row r="5" spans="1:58" ht="38.25">
      <c r="A5" s="198" t="s">
        <v>115</v>
      </c>
      <c r="B5" s="200" t="s">
        <v>116</v>
      </c>
      <c r="C5" s="200" t="s">
        <v>117</v>
      </c>
      <c r="D5" s="199" t="s">
        <v>118</v>
      </c>
      <c r="E5" s="198" t="s">
        <v>119</v>
      </c>
      <c r="F5" s="197" t="s">
        <v>120</v>
      </c>
      <c r="G5" s="198" t="s">
        <v>28</v>
      </c>
      <c r="H5" s="201" t="s">
        <v>29</v>
      </c>
      <c r="I5" s="201" t="s">
        <v>121</v>
      </c>
      <c r="J5" s="201" t="s">
        <v>30</v>
      </c>
      <c r="K5" s="201" t="s">
        <v>122</v>
      </c>
      <c r="L5" s="201" t="s">
        <v>123</v>
      </c>
      <c r="M5" s="201" t="s">
        <v>124</v>
      </c>
      <c r="N5" s="201" t="s">
        <v>125</v>
      </c>
      <c r="O5" s="201" t="s">
        <v>126</v>
      </c>
      <c r="P5" s="201" t="s">
        <v>127</v>
      </c>
      <c r="Q5" s="201" t="s">
        <v>128</v>
      </c>
      <c r="R5" s="201" t="s">
        <v>129</v>
      </c>
      <c r="S5" s="201" t="s">
        <v>130</v>
      </c>
      <c r="T5" s="201" t="s">
        <v>131</v>
      </c>
      <c r="U5" s="201" t="s">
        <v>132</v>
      </c>
      <c r="V5" s="201" t="s">
        <v>133</v>
      </c>
      <c r="W5" s="201" t="s">
        <v>134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16" t="s">
        <v>135</v>
      </c>
      <c r="B7" s="217" t="s">
        <v>78</v>
      </c>
      <c r="C7" s="241" t="s">
        <v>79</v>
      </c>
      <c r="D7" s="218"/>
      <c r="E7" s="219"/>
      <c r="F7" s="220"/>
      <c r="G7" s="220">
        <f>SUMIF(AE8:AE16,"&lt;&gt;NOR",G8:G16)</f>
        <v>0</v>
      </c>
      <c r="H7" s="220"/>
      <c r="I7" s="220">
        <f>SUM(I8:I16)</f>
        <v>0</v>
      </c>
      <c r="J7" s="220"/>
      <c r="K7" s="220">
        <f>SUM(K8:K16)</f>
        <v>0</v>
      </c>
      <c r="L7" s="220"/>
      <c r="M7" s="220">
        <f>SUM(M8:M16)</f>
        <v>0</v>
      </c>
      <c r="N7" s="219"/>
      <c r="O7" s="219">
        <f>SUM(O8:O16)</f>
        <v>0.23</v>
      </c>
      <c r="P7" s="219"/>
      <c r="Q7" s="219">
        <f>SUM(Q8:Q16)</f>
        <v>0</v>
      </c>
      <c r="R7" s="221"/>
      <c r="S7" s="215"/>
      <c r="T7" s="215">
        <f>SUM(T8:T16)</f>
        <v>15.48</v>
      </c>
      <c r="U7" s="215"/>
      <c r="V7" s="215"/>
      <c r="W7" s="215"/>
      <c r="AE7" t="s">
        <v>136</v>
      </c>
    </row>
    <row r="8" spans="1:58" ht="22.5" outlineLevel="1">
      <c r="A8" s="223">
        <v>1</v>
      </c>
      <c r="B8" s="224" t="s">
        <v>137</v>
      </c>
      <c r="C8" s="242" t="s">
        <v>138</v>
      </c>
      <c r="D8" s="225" t="s">
        <v>139</v>
      </c>
      <c r="E8" s="226">
        <v>6.7</v>
      </c>
      <c r="F8" s="227"/>
      <c r="G8" s="228">
        <f>ROUND(E8*F8,2)</f>
        <v>0</v>
      </c>
      <c r="H8" s="227"/>
      <c r="I8" s="228">
        <f>ROUND(E8*H8,2)</f>
        <v>0</v>
      </c>
      <c r="J8" s="227"/>
      <c r="K8" s="228">
        <f>ROUND(E8*J8,2)</f>
        <v>0</v>
      </c>
      <c r="L8" s="228">
        <v>21</v>
      </c>
      <c r="M8" s="228">
        <f>G8*(1+L8/100)</f>
        <v>0</v>
      </c>
      <c r="N8" s="226">
        <v>3.5E-4</v>
      </c>
      <c r="O8" s="226">
        <f>ROUND(E8*N8,2)</f>
        <v>0</v>
      </c>
      <c r="P8" s="226">
        <v>0</v>
      </c>
      <c r="Q8" s="226">
        <f>ROUND(E8*P8,2)</f>
        <v>0</v>
      </c>
      <c r="R8" s="229" t="s">
        <v>140</v>
      </c>
      <c r="S8" s="212">
        <v>0.1</v>
      </c>
      <c r="T8" s="212">
        <f>ROUND(E8*S8,2)</f>
        <v>0.67</v>
      </c>
      <c r="U8" s="212"/>
      <c r="V8" s="212" t="s">
        <v>141</v>
      </c>
      <c r="W8" s="212" t="s">
        <v>142</v>
      </c>
      <c r="X8" s="202"/>
      <c r="Y8" s="202"/>
      <c r="Z8" s="202"/>
      <c r="AA8" s="202"/>
      <c r="AB8" s="202"/>
      <c r="AC8" s="202"/>
      <c r="AD8" s="202"/>
      <c r="AE8" s="202" t="s">
        <v>143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3" t="s">
        <v>144</v>
      </c>
      <c r="D9" s="213"/>
      <c r="E9" s="214">
        <v>6.7</v>
      </c>
      <c r="F9" s="212"/>
      <c r="G9" s="212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145</v>
      </c>
      <c r="AF9" s="202">
        <v>0</v>
      </c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ht="22.5" outlineLevel="1">
      <c r="A10" s="223">
        <v>2</v>
      </c>
      <c r="B10" s="224" t="s">
        <v>146</v>
      </c>
      <c r="C10" s="242" t="s">
        <v>147</v>
      </c>
      <c r="D10" s="225" t="s">
        <v>148</v>
      </c>
      <c r="E10" s="226">
        <v>20.017499999999998</v>
      </c>
      <c r="F10" s="227"/>
      <c r="G10" s="228">
        <f>ROUND(E10*F10,2)</f>
        <v>0</v>
      </c>
      <c r="H10" s="227"/>
      <c r="I10" s="228">
        <f>ROUND(E10*H10,2)</f>
        <v>0</v>
      </c>
      <c r="J10" s="227"/>
      <c r="K10" s="228">
        <f>ROUND(E10*J10,2)</f>
        <v>0</v>
      </c>
      <c r="L10" s="228">
        <v>21</v>
      </c>
      <c r="M10" s="228">
        <f>G10*(1+L10/100)</f>
        <v>0</v>
      </c>
      <c r="N10" s="226">
        <v>1.1259999999999999E-2</v>
      </c>
      <c r="O10" s="226">
        <f>ROUND(E10*N10,2)</f>
        <v>0.23</v>
      </c>
      <c r="P10" s="226">
        <v>0</v>
      </c>
      <c r="Q10" s="226">
        <f>ROUND(E10*P10,2)</f>
        <v>0</v>
      </c>
      <c r="R10" s="229" t="s">
        <v>149</v>
      </c>
      <c r="S10" s="212">
        <v>0.74</v>
      </c>
      <c r="T10" s="212">
        <f>ROUND(E10*S10,2)</f>
        <v>14.81</v>
      </c>
      <c r="U10" s="212"/>
      <c r="V10" s="212" t="s">
        <v>141</v>
      </c>
      <c r="W10" s="212" t="s">
        <v>142</v>
      </c>
      <c r="X10" s="202"/>
      <c r="Y10" s="202"/>
      <c r="Z10" s="202"/>
      <c r="AA10" s="202"/>
      <c r="AB10" s="202"/>
      <c r="AC10" s="202"/>
      <c r="AD10" s="202"/>
      <c r="AE10" s="202" t="s">
        <v>143</v>
      </c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 outlineLevel="2">
      <c r="A11" s="209"/>
      <c r="B11" s="210"/>
      <c r="C11" s="244" t="s">
        <v>150</v>
      </c>
      <c r="D11" s="230"/>
      <c r="E11" s="230"/>
      <c r="F11" s="230"/>
      <c r="G11" s="230"/>
      <c r="H11" s="212"/>
      <c r="I11" s="212"/>
      <c r="J11" s="212"/>
      <c r="K11" s="212"/>
      <c r="L11" s="212"/>
      <c r="M11" s="212"/>
      <c r="N11" s="211"/>
      <c r="O11" s="211"/>
      <c r="P11" s="211"/>
      <c r="Q11" s="211"/>
      <c r="R11" s="212"/>
      <c r="S11" s="212"/>
      <c r="T11" s="212"/>
      <c r="U11" s="212"/>
      <c r="V11" s="212"/>
      <c r="W11" s="212"/>
      <c r="X11" s="202"/>
      <c r="Y11" s="202"/>
      <c r="Z11" s="202"/>
      <c r="AA11" s="202"/>
      <c r="AB11" s="202"/>
      <c r="AC11" s="202"/>
      <c r="AD11" s="202"/>
      <c r="AE11" s="202" t="s">
        <v>151</v>
      </c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</row>
    <row r="12" spans="1:58" outlineLevel="3">
      <c r="A12" s="209"/>
      <c r="B12" s="210"/>
      <c r="C12" s="245" t="s">
        <v>225</v>
      </c>
      <c r="D12" s="231"/>
      <c r="E12" s="231"/>
      <c r="F12" s="231"/>
      <c r="G12" s="231"/>
      <c r="H12" s="212"/>
      <c r="I12" s="212"/>
      <c r="J12" s="212"/>
      <c r="K12" s="212"/>
      <c r="L12" s="212"/>
      <c r="M12" s="212"/>
      <c r="N12" s="211"/>
      <c r="O12" s="211"/>
      <c r="P12" s="211"/>
      <c r="Q12" s="211"/>
      <c r="R12" s="212"/>
      <c r="S12" s="212"/>
      <c r="T12" s="212"/>
      <c r="U12" s="212"/>
      <c r="V12" s="212"/>
      <c r="W12" s="212"/>
      <c r="X12" s="202"/>
      <c r="Y12" s="202"/>
      <c r="Z12" s="202"/>
      <c r="AA12" s="202"/>
      <c r="AB12" s="202"/>
      <c r="AC12" s="202"/>
      <c r="AD12" s="202"/>
      <c r="AE12" s="202" t="s">
        <v>151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outlineLevel="3">
      <c r="A13" s="209"/>
      <c r="B13" s="210"/>
      <c r="C13" s="245" t="s">
        <v>152</v>
      </c>
      <c r="D13" s="231"/>
      <c r="E13" s="231"/>
      <c r="F13" s="231"/>
      <c r="G13" s="231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151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</row>
    <row r="14" spans="1:58" outlineLevel="3">
      <c r="A14" s="209"/>
      <c r="B14" s="210"/>
      <c r="C14" s="245" t="s">
        <v>153</v>
      </c>
      <c r="D14" s="231"/>
      <c r="E14" s="231"/>
      <c r="F14" s="231"/>
      <c r="G14" s="231"/>
      <c r="H14" s="212"/>
      <c r="I14" s="212"/>
      <c r="J14" s="212"/>
      <c r="K14" s="212"/>
      <c r="L14" s="212"/>
      <c r="M14" s="212"/>
      <c r="N14" s="211"/>
      <c r="O14" s="211"/>
      <c r="P14" s="211"/>
      <c r="Q14" s="211"/>
      <c r="R14" s="212"/>
      <c r="S14" s="212"/>
      <c r="T14" s="212"/>
      <c r="U14" s="212"/>
      <c r="V14" s="212"/>
      <c r="W14" s="212"/>
      <c r="X14" s="202"/>
      <c r="Y14" s="202"/>
      <c r="Z14" s="202"/>
      <c r="AA14" s="202"/>
      <c r="AB14" s="202"/>
      <c r="AC14" s="202"/>
      <c r="AD14" s="202"/>
      <c r="AE14" s="202" t="s">
        <v>151</v>
      </c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</row>
    <row r="15" spans="1:58" outlineLevel="3">
      <c r="A15" s="209"/>
      <c r="B15" s="210"/>
      <c r="C15" s="245" t="s">
        <v>154</v>
      </c>
      <c r="D15" s="231"/>
      <c r="E15" s="231"/>
      <c r="F15" s="231"/>
      <c r="G15" s="231"/>
      <c r="H15" s="212"/>
      <c r="I15" s="212"/>
      <c r="J15" s="212"/>
      <c r="K15" s="212"/>
      <c r="L15" s="212"/>
      <c r="M15" s="212"/>
      <c r="N15" s="211"/>
      <c r="O15" s="211"/>
      <c r="P15" s="211"/>
      <c r="Q15" s="211"/>
      <c r="R15" s="212"/>
      <c r="S15" s="212"/>
      <c r="T15" s="212"/>
      <c r="U15" s="212"/>
      <c r="V15" s="212"/>
      <c r="W15" s="212"/>
      <c r="X15" s="202"/>
      <c r="Y15" s="202"/>
      <c r="Z15" s="202"/>
      <c r="AA15" s="202"/>
      <c r="AB15" s="202"/>
      <c r="AC15" s="202"/>
      <c r="AD15" s="202"/>
      <c r="AE15" s="202" t="s">
        <v>151</v>
      </c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32" t="str">
        <f>C15</f>
        <v>- standardního tmelení Q2, to je: základní tmelení Q1+ dodatečné tmelení (tmelení najemno) a případné přebroušení.</v>
      </c>
      <c r="AZ15" s="202"/>
      <c r="BA15" s="202"/>
      <c r="BB15" s="202"/>
      <c r="BC15" s="202"/>
      <c r="BD15" s="202"/>
      <c r="BE15" s="202"/>
      <c r="BF15" s="202"/>
    </row>
    <row r="16" spans="1:58" outlineLevel="2">
      <c r="A16" s="209"/>
      <c r="B16" s="210"/>
      <c r="C16" s="243" t="s">
        <v>155</v>
      </c>
      <c r="D16" s="213"/>
      <c r="E16" s="214">
        <v>20.017499999999998</v>
      </c>
      <c r="F16" s="212"/>
      <c r="G16" s="212"/>
      <c r="H16" s="212"/>
      <c r="I16" s="212"/>
      <c r="J16" s="212"/>
      <c r="K16" s="212"/>
      <c r="L16" s="212"/>
      <c r="M16" s="212"/>
      <c r="N16" s="211"/>
      <c r="O16" s="211"/>
      <c r="P16" s="211"/>
      <c r="Q16" s="211"/>
      <c r="R16" s="212"/>
      <c r="S16" s="212"/>
      <c r="T16" s="212"/>
      <c r="U16" s="212"/>
      <c r="V16" s="212"/>
      <c r="W16" s="212"/>
      <c r="X16" s="202"/>
      <c r="Y16" s="202"/>
      <c r="Z16" s="202"/>
      <c r="AA16" s="202"/>
      <c r="AB16" s="202"/>
      <c r="AC16" s="202"/>
      <c r="AD16" s="202"/>
      <c r="AE16" s="202" t="s">
        <v>145</v>
      </c>
      <c r="AF16" s="202">
        <v>0</v>
      </c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</row>
    <row r="17" spans="1:58">
      <c r="A17" s="216" t="s">
        <v>135</v>
      </c>
      <c r="B17" s="217" t="s">
        <v>82</v>
      </c>
      <c r="C17" s="241" t="s">
        <v>83</v>
      </c>
      <c r="D17" s="218"/>
      <c r="E17" s="219"/>
      <c r="F17" s="220"/>
      <c r="G17" s="220">
        <f>SUMIF(AE18:AE20,"&lt;&gt;NOR",G18:G20)</f>
        <v>0</v>
      </c>
      <c r="H17" s="220"/>
      <c r="I17" s="220">
        <f>SUM(I18:I20)</f>
        <v>0</v>
      </c>
      <c r="J17" s="220"/>
      <c r="K17" s="220">
        <f>SUM(K18:K20)</f>
        <v>0</v>
      </c>
      <c r="L17" s="220"/>
      <c r="M17" s="220">
        <f>SUM(M18:M20)</f>
        <v>0</v>
      </c>
      <c r="N17" s="219"/>
      <c r="O17" s="219">
        <f>SUM(O18:O20)</f>
        <v>0.09</v>
      </c>
      <c r="P17" s="219"/>
      <c r="Q17" s="219">
        <f>SUM(Q18:Q20)</f>
        <v>0</v>
      </c>
      <c r="R17" s="221"/>
      <c r="S17" s="215"/>
      <c r="T17" s="215">
        <f>SUM(T18:T20)</f>
        <v>3.72</v>
      </c>
      <c r="U17" s="215"/>
      <c r="V17" s="215"/>
      <c r="W17" s="215"/>
      <c r="AE17" t="s">
        <v>136</v>
      </c>
    </row>
    <row r="18" spans="1:58" outlineLevel="1">
      <c r="A18" s="223">
        <v>3</v>
      </c>
      <c r="B18" s="224" t="s">
        <v>156</v>
      </c>
      <c r="C18" s="242" t="s">
        <v>157</v>
      </c>
      <c r="D18" s="225" t="s">
        <v>148</v>
      </c>
      <c r="E18" s="226">
        <v>14.3055</v>
      </c>
      <c r="F18" s="227"/>
      <c r="G18" s="228">
        <f>ROUND(E18*F18,2)</f>
        <v>0</v>
      </c>
      <c r="H18" s="227"/>
      <c r="I18" s="228">
        <f>ROUND(E18*H18,2)</f>
        <v>0</v>
      </c>
      <c r="J18" s="227"/>
      <c r="K18" s="228">
        <f>ROUND(E18*J18,2)</f>
        <v>0</v>
      </c>
      <c r="L18" s="228">
        <v>21</v>
      </c>
      <c r="M18" s="228">
        <f>G18*(1+L18/100)</f>
        <v>0</v>
      </c>
      <c r="N18" s="226">
        <v>6.3400000000000001E-3</v>
      </c>
      <c r="O18" s="226">
        <f>ROUND(E18*N18,2)</f>
        <v>0.09</v>
      </c>
      <c r="P18" s="226">
        <v>0</v>
      </c>
      <c r="Q18" s="226">
        <f>ROUND(E18*P18,2)</f>
        <v>0</v>
      </c>
      <c r="R18" s="229" t="s">
        <v>140</v>
      </c>
      <c r="S18" s="212">
        <v>0.26</v>
      </c>
      <c r="T18" s="212">
        <f>ROUND(E18*S18,2)</f>
        <v>3.72</v>
      </c>
      <c r="U18" s="212"/>
      <c r="V18" s="212" t="s">
        <v>141</v>
      </c>
      <c r="W18" s="212" t="s">
        <v>142</v>
      </c>
      <c r="X18" s="202"/>
      <c r="Y18" s="202"/>
      <c r="Z18" s="202"/>
      <c r="AA18" s="202"/>
      <c r="AB18" s="202"/>
      <c r="AC18" s="202"/>
      <c r="AD18" s="202"/>
      <c r="AE18" s="202" t="s">
        <v>143</v>
      </c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</row>
    <row r="19" spans="1:58" outlineLevel="2">
      <c r="A19" s="209"/>
      <c r="B19" s="210"/>
      <c r="C19" s="243" t="s">
        <v>158</v>
      </c>
      <c r="D19" s="213"/>
      <c r="E19" s="214">
        <v>6.0052500000000002</v>
      </c>
      <c r="F19" s="212"/>
      <c r="G19" s="212"/>
      <c r="H19" s="212"/>
      <c r="I19" s="212"/>
      <c r="J19" s="212"/>
      <c r="K19" s="212"/>
      <c r="L19" s="212"/>
      <c r="M19" s="212"/>
      <c r="N19" s="211"/>
      <c r="O19" s="211"/>
      <c r="P19" s="211"/>
      <c r="Q19" s="211"/>
      <c r="R19" s="212"/>
      <c r="S19" s="212"/>
      <c r="T19" s="212"/>
      <c r="U19" s="212"/>
      <c r="V19" s="212"/>
      <c r="W19" s="212"/>
      <c r="X19" s="202"/>
      <c r="Y19" s="202"/>
      <c r="Z19" s="202"/>
      <c r="AA19" s="202"/>
      <c r="AB19" s="202"/>
      <c r="AC19" s="202"/>
      <c r="AD19" s="202"/>
      <c r="AE19" s="202" t="s">
        <v>145</v>
      </c>
      <c r="AF19" s="202">
        <v>5</v>
      </c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</row>
    <row r="20" spans="1:58" outlineLevel="3">
      <c r="A20" s="209"/>
      <c r="B20" s="210"/>
      <c r="C20" s="243" t="s">
        <v>159</v>
      </c>
      <c r="D20" s="213"/>
      <c r="E20" s="214">
        <v>8.3002500000000001</v>
      </c>
      <c r="F20" s="212"/>
      <c r="G20" s="212"/>
      <c r="H20" s="212"/>
      <c r="I20" s="212"/>
      <c r="J20" s="212"/>
      <c r="K20" s="212"/>
      <c r="L20" s="212"/>
      <c r="M20" s="212"/>
      <c r="N20" s="211"/>
      <c r="O20" s="211"/>
      <c r="P20" s="211"/>
      <c r="Q20" s="211"/>
      <c r="R20" s="212"/>
      <c r="S20" s="212"/>
      <c r="T20" s="212"/>
      <c r="U20" s="212"/>
      <c r="V20" s="212"/>
      <c r="W20" s="212"/>
      <c r="X20" s="202"/>
      <c r="Y20" s="202"/>
      <c r="Z20" s="202"/>
      <c r="AA20" s="202"/>
      <c r="AB20" s="202"/>
      <c r="AC20" s="202"/>
      <c r="AD20" s="202"/>
      <c r="AE20" s="202" t="s">
        <v>145</v>
      </c>
      <c r="AF20" s="202">
        <v>5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</row>
    <row r="21" spans="1:58">
      <c r="A21" s="216" t="s">
        <v>135</v>
      </c>
      <c r="B21" s="217" t="s">
        <v>84</v>
      </c>
      <c r="C21" s="241" t="s">
        <v>85</v>
      </c>
      <c r="D21" s="218"/>
      <c r="E21" s="219"/>
      <c r="F21" s="220"/>
      <c r="G21" s="220">
        <f>SUMIF(AE22:AE23,"&lt;&gt;NOR",G22:G23)</f>
        <v>0</v>
      </c>
      <c r="H21" s="220"/>
      <c r="I21" s="220">
        <f>SUM(I22:I23)</f>
        <v>0</v>
      </c>
      <c r="J21" s="220"/>
      <c r="K21" s="220">
        <f>SUM(K22:K23)</f>
        <v>0</v>
      </c>
      <c r="L21" s="220"/>
      <c r="M21" s="220">
        <f>SUM(M22:M23)</f>
        <v>0</v>
      </c>
      <c r="N21" s="219"/>
      <c r="O21" s="219">
        <f>SUM(O22:O23)</f>
        <v>0</v>
      </c>
      <c r="P21" s="219"/>
      <c r="Q21" s="219">
        <f>SUM(Q22:Q23)</f>
        <v>0</v>
      </c>
      <c r="R21" s="221"/>
      <c r="S21" s="215"/>
      <c r="T21" s="215">
        <f>SUM(T22:T23)</f>
        <v>10.85</v>
      </c>
      <c r="U21" s="215"/>
      <c r="V21" s="215"/>
      <c r="W21" s="215"/>
      <c r="AE21" t="s">
        <v>136</v>
      </c>
    </row>
    <row r="22" spans="1:58" ht="56.25" outlineLevel="1">
      <c r="A22" s="223">
        <v>4</v>
      </c>
      <c r="B22" s="224" t="s">
        <v>160</v>
      </c>
      <c r="C22" s="251" t="s">
        <v>161</v>
      </c>
      <c r="D22" s="225" t="s">
        <v>148</v>
      </c>
      <c r="E22" s="226">
        <v>35.2425</v>
      </c>
      <c r="F22" s="227"/>
      <c r="G22" s="228">
        <f>ROUND(E22*F22,2)</f>
        <v>0</v>
      </c>
      <c r="H22" s="227"/>
      <c r="I22" s="228">
        <f>ROUND(E22*H22,2)</f>
        <v>0</v>
      </c>
      <c r="J22" s="227"/>
      <c r="K22" s="228">
        <f>ROUND(E22*J22,2)</f>
        <v>0</v>
      </c>
      <c r="L22" s="228">
        <v>21</v>
      </c>
      <c r="M22" s="228">
        <f>G22*(1+L22/100)</f>
        <v>0</v>
      </c>
      <c r="N22" s="226">
        <v>4.0000000000000003E-5</v>
      </c>
      <c r="O22" s="226">
        <f>ROUND(E22*N22,2)</f>
        <v>0</v>
      </c>
      <c r="P22" s="226">
        <v>0</v>
      </c>
      <c r="Q22" s="226">
        <f>ROUND(E22*P22,2)</f>
        <v>0</v>
      </c>
      <c r="R22" s="229" t="s">
        <v>140</v>
      </c>
      <c r="S22" s="212">
        <v>0.308</v>
      </c>
      <c r="T22" s="212">
        <f>ROUND(E22*S22,2)</f>
        <v>10.85</v>
      </c>
      <c r="U22" s="212"/>
      <c r="V22" s="212" t="s">
        <v>141</v>
      </c>
      <c r="W22" s="212" t="s">
        <v>142</v>
      </c>
      <c r="X22" s="202"/>
      <c r="Y22" s="202"/>
      <c r="Z22" s="202"/>
      <c r="AA22" s="202"/>
      <c r="AB22" s="202"/>
      <c r="AC22" s="202"/>
      <c r="AD22" s="202"/>
      <c r="AE22" s="202" t="s">
        <v>143</v>
      </c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</row>
    <row r="23" spans="1:58" outlineLevel="2">
      <c r="A23" s="209"/>
      <c r="B23" s="210"/>
      <c r="C23" s="243" t="s">
        <v>162</v>
      </c>
      <c r="D23" s="213"/>
      <c r="E23" s="214">
        <v>35.2425</v>
      </c>
      <c r="F23" s="212"/>
      <c r="G23" s="212"/>
      <c r="H23" s="212"/>
      <c r="I23" s="212"/>
      <c r="J23" s="212"/>
      <c r="K23" s="212"/>
      <c r="L23" s="212"/>
      <c r="M23" s="212"/>
      <c r="N23" s="211"/>
      <c r="O23" s="211"/>
      <c r="P23" s="211"/>
      <c r="Q23" s="211"/>
      <c r="R23" s="212"/>
      <c r="S23" s="212"/>
      <c r="T23" s="212"/>
      <c r="U23" s="212"/>
      <c r="V23" s="212"/>
      <c r="W23" s="212"/>
      <c r="X23" s="202"/>
      <c r="Y23" s="202"/>
      <c r="Z23" s="202"/>
      <c r="AA23" s="202"/>
      <c r="AB23" s="202"/>
      <c r="AC23" s="202"/>
      <c r="AD23" s="202"/>
      <c r="AE23" s="202" t="s">
        <v>145</v>
      </c>
      <c r="AF23" s="202">
        <v>5</v>
      </c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</row>
    <row r="24" spans="1:58">
      <c r="A24" s="216" t="s">
        <v>135</v>
      </c>
      <c r="B24" s="217" t="s">
        <v>88</v>
      </c>
      <c r="C24" s="241" t="s">
        <v>89</v>
      </c>
      <c r="D24" s="218"/>
      <c r="E24" s="219"/>
      <c r="F24" s="220"/>
      <c r="G24" s="220">
        <f>SUMIF(AE25:AE26,"&lt;&gt;NOR",G25:G26)</f>
        <v>0</v>
      </c>
      <c r="H24" s="220"/>
      <c r="I24" s="220">
        <f>SUM(I25:I26)</f>
        <v>0</v>
      </c>
      <c r="J24" s="220"/>
      <c r="K24" s="220">
        <f>SUM(K25:K26)</f>
        <v>0</v>
      </c>
      <c r="L24" s="220"/>
      <c r="M24" s="220">
        <f>SUM(M25:M26)</f>
        <v>0</v>
      </c>
      <c r="N24" s="219"/>
      <c r="O24" s="219">
        <f>SUM(O25:O26)</f>
        <v>0</v>
      </c>
      <c r="P24" s="219"/>
      <c r="Q24" s="219">
        <f>SUM(Q25:Q26)</f>
        <v>0</v>
      </c>
      <c r="R24" s="221"/>
      <c r="S24" s="215"/>
      <c r="T24" s="215">
        <f>SUM(T25:T26)</f>
        <v>0.82</v>
      </c>
      <c r="U24" s="215"/>
      <c r="V24" s="215"/>
      <c r="W24" s="215"/>
      <c r="AE24" t="s">
        <v>136</v>
      </c>
    </row>
    <row r="25" spans="1:58" ht="22.5" outlineLevel="1">
      <c r="A25" s="223">
        <v>5</v>
      </c>
      <c r="B25" s="224" t="s">
        <v>163</v>
      </c>
      <c r="C25" s="242" t="s">
        <v>164</v>
      </c>
      <c r="D25" s="225" t="s">
        <v>165</v>
      </c>
      <c r="E25" s="226">
        <v>0.31985000000000002</v>
      </c>
      <c r="F25" s="227"/>
      <c r="G25" s="228">
        <f>ROUND(E25*F25,2)</f>
        <v>0</v>
      </c>
      <c r="H25" s="227"/>
      <c r="I25" s="228">
        <f>ROUND(E25*H25,2)</f>
        <v>0</v>
      </c>
      <c r="J25" s="227"/>
      <c r="K25" s="228">
        <f>ROUND(E25*J25,2)</f>
        <v>0</v>
      </c>
      <c r="L25" s="228">
        <v>21</v>
      </c>
      <c r="M25" s="228">
        <f>G25*(1+L25/100)</f>
        <v>0</v>
      </c>
      <c r="N25" s="226">
        <v>0</v>
      </c>
      <c r="O25" s="226">
        <f>ROUND(E25*N25,2)</f>
        <v>0</v>
      </c>
      <c r="P25" s="226">
        <v>0</v>
      </c>
      <c r="Q25" s="226">
        <f>ROUND(E25*P25,2)</f>
        <v>0</v>
      </c>
      <c r="R25" s="229" t="s">
        <v>140</v>
      </c>
      <c r="S25" s="212">
        <v>2.577</v>
      </c>
      <c r="T25" s="212">
        <f>ROUND(E25*S25,2)</f>
        <v>0.82</v>
      </c>
      <c r="U25" s="212"/>
      <c r="V25" s="212" t="s">
        <v>166</v>
      </c>
      <c r="W25" s="212" t="s">
        <v>142</v>
      </c>
      <c r="X25" s="202"/>
      <c r="Y25" s="202"/>
      <c r="Z25" s="202"/>
      <c r="AA25" s="202"/>
      <c r="AB25" s="202"/>
      <c r="AC25" s="202"/>
      <c r="AD25" s="202"/>
      <c r="AE25" s="202" t="s">
        <v>167</v>
      </c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</row>
    <row r="26" spans="1:58" outlineLevel="2">
      <c r="A26" s="209"/>
      <c r="B26" s="210"/>
      <c r="C26" s="246" t="s">
        <v>168</v>
      </c>
      <c r="D26" s="233"/>
      <c r="E26" s="233"/>
      <c r="F26" s="233"/>
      <c r="G26" s="233"/>
      <c r="H26" s="212"/>
      <c r="I26" s="212"/>
      <c r="J26" s="212"/>
      <c r="K26" s="212"/>
      <c r="L26" s="212"/>
      <c r="M26" s="212"/>
      <c r="N26" s="211"/>
      <c r="O26" s="211"/>
      <c r="P26" s="211"/>
      <c r="Q26" s="211"/>
      <c r="R26" s="212"/>
      <c r="S26" s="212"/>
      <c r="T26" s="212"/>
      <c r="U26" s="212"/>
      <c r="V26" s="212"/>
      <c r="W26" s="212"/>
      <c r="X26" s="202"/>
      <c r="Y26" s="202"/>
      <c r="Z26" s="202"/>
      <c r="AA26" s="202"/>
      <c r="AB26" s="202"/>
      <c r="AC26" s="202"/>
      <c r="AD26" s="202"/>
      <c r="AE26" s="202" t="s">
        <v>169</v>
      </c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1:58">
      <c r="A27" s="216" t="s">
        <v>135</v>
      </c>
      <c r="B27" s="217" t="s">
        <v>92</v>
      </c>
      <c r="C27" s="241" t="s">
        <v>93</v>
      </c>
      <c r="D27" s="218"/>
      <c r="E27" s="219"/>
      <c r="F27" s="220"/>
      <c r="G27" s="220">
        <f>SUMIF(AE28:AE34,"&lt;&gt;NOR",G28:G34)</f>
        <v>0</v>
      </c>
      <c r="H27" s="220"/>
      <c r="I27" s="220">
        <f>SUM(I28:I34)</f>
        <v>0</v>
      </c>
      <c r="J27" s="220"/>
      <c r="K27" s="220">
        <f>SUM(K28:K34)</f>
        <v>0</v>
      </c>
      <c r="L27" s="220"/>
      <c r="M27" s="220">
        <f>SUM(M28:M34)</f>
        <v>0</v>
      </c>
      <c r="N27" s="219"/>
      <c r="O27" s="219">
        <f>SUM(O28:O34)</f>
        <v>0.13</v>
      </c>
      <c r="P27" s="219"/>
      <c r="Q27" s="219">
        <f>SUM(Q28:Q34)</f>
        <v>0</v>
      </c>
      <c r="R27" s="221"/>
      <c r="S27" s="215"/>
      <c r="T27" s="215">
        <f>SUM(T28:T34)</f>
        <v>7.5</v>
      </c>
      <c r="U27" s="215"/>
      <c r="V27" s="215"/>
      <c r="W27" s="215"/>
      <c r="AE27" t="s">
        <v>136</v>
      </c>
    </row>
    <row r="28" spans="1:58" outlineLevel="1">
      <c r="A28" s="223">
        <v>6</v>
      </c>
      <c r="B28" s="224" t="s">
        <v>170</v>
      </c>
      <c r="C28" s="242" t="s">
        <v>171</v>
      </c>
      <c r="D28" s="225" t="s">
        <v>148</v>
      </c>
      <c r="E28" s="226">
        <v>27.6675</v>
      </c>
      <c r="F28" s="227"/>
      <c r="G28" s="228">
        <f>ROUND(E28*F28,2)</f>
        <v>0</v>
      </c>
      <c r="H28" s="227"/>
      <c r="I28" s="228">
        <f>ROUND(E28*H28,2)</f>
        <v>0</v>
      </c>
      <c r="J28" s="227"/>
      <c r="K28" s="228">
        <f>ROUND(E28*J28,2)</f>
        <v>0</v>
      </c>
      <c r="L28" s="228">
        <v>21</v>
      </c>
      <c r="M28" s="228">
        <f>G28*(1+L28/100)</f>
        <v>0</v>
      </c>
      <c r="N28" s="226">
        <v>0</v>
      </c>
      <c r="O28" s="226">
        <f>ROUND(E28*N28,2)</f>
        <v>0</v>
      </c>
      <c r="P28" s="226">
        <v>0</v>
      </c>
      <c r="Q28" s="226">
        <f>ROUND(E28*P28,2)</f>
        <v>0</v>
      </c>
      <c r="R28" s="229" t="s">
        <v>149</v>
      </c>
      <c r="S28" s="212">
        <v>0.26</v>
      </c>
      <c r="T28" s="212">
        <f>ROUND(E28*S28,2)</f>
        <v>7.19</v>
      </c>
      <c r="U28" s="212"/>
      <c r="V28" s="212" t="s">
        <v>141</v>
      </c>
      <c r="W28" s="212" t="s">
        <v>142</v>
      </c>
      <c r="X28" s="202"/>
      <c r="Y28" s="202"/>
      <c r="Z28" s="202"/>
      <c r="AA28" s="202"/>
      <c r="AB28" s="202"/>
      <c r="AC28" s="202"/>
      <c r="AD28" s="202"/>
      <c r="AE28" s="202" t="s">
        <v>143</v>
      </c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1:58" outlineLevel="2">
      <c r="A29" s="209"/>
      <c r="B29" s="210"/>
      <c r="C29" s="243" t="s">
        <v>172</v>
      </c>
      <c r="D29" s="213"/>
      <c r="E29" s="214">
        <v>27.6675</v>
      </c>
      <c r="F29" s="212"/>
      <c r="G29" s="212"/>
      <c r="H29" s="212"/>
      <c r="I29" s="212"/>
      <c r="J29" s="212"/>
      <c r="K29" s="212"/>
      <c r="L29" s="212"/>
      <c r="M29" s="212"/>
      <c r="N29" s="211"/>
      <c r="O29" s="211"/>
      <c r="P29" s="211"/>
      <c r="Q29" s="211"/>
      <c r="R29" s="212"/>
      <c r="S29" s="212"/>
      <c r="T29" s="212"/>
      <c r="U29" s="212"/>
      <c r="V29" s="212"/>
      <c r="W29" s="212"/>
      <c r="X29" s="202"/>
      <c r="Y29" s="202"/>
      <c r="Z29" s="202"/>
      <c r="AA29" s="202"/>
      <c r="AB29" s="202"/>
      <c r="AC29" s="202"/>
      <c r="AD29" s="202"/>
      <c r="AE29" s="202" t="s">
        <v>145</v>
      </c>
      <c r="AF29" s="202">
        <v>0</v>
      </c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1:58" outlineLevel="1">
      <c r="A30" s="223">
        <v>7</v>
      </c>
      <c r="B30" s="224" t="s">
        <v>173</v>
      </c>
      <c r="C30" s="242" t="s">
        <v>174</v>
      </c>
      <c r="D30" s="225" t="s">
        <v>148</v>
      </c>
      <c r="E30" s="226">
        <v>30.434249999999999</v>
      </c>
      <c r="F30" s="227"/>
      <c r="G30" s="228">
        <f>ROUND(E30*F30,2)</f>
        <v>0</v>
      </c>
      <c r="H30" s="227"/>
      <c r="I30" s="228">
        <f>ROUND(E30*H30,2)</f>
        <v>0</v>
      </c>
      <c r="J30" s="227"/>
      <c r="K30" s="228">
        <f>ROUND(E30*J30,2)</f>
        <v>0</v>
      </c>
      <c r="L30" s="228">
        <v>21</v>
      </c>
      <c r="M30" s="228">
        <f>G30*(1+L30/100)</f>
        <v>0</v>
      </c>
      <c r="N30" s="226">
        <v>4.4000000000000003E-3</v>
      </c>
      <c r="O30" s="226">
        <f>ROUND(E30*N30,2)</f>
        <v>0.13</v>
      </c>
      <c r="P30" s="226">
        <v>0</v>
      </c>
      <c r="Q30" s="226">
        <f>ROUND(E30*P30,2)</f>
        <v>0</v>
      </c>
      <c r="R30" s="229" t="s">
        <v>149</v>
      </c>
      <c r="S30" s="212">
        <v>0</v>
      </c>
      <c r="T30" s="212">
        <f>ROUND(E30*S30,2)</f>
        <v>0</v>
      </c>
      <c r="U30" s="212"/>
      <c r="V30" s="212" t="s">
        <v>175</v>
      </c>
      <c r="W30" s="212" t="s">
        <v>142</v>
      </c>
      <c r="X30" s="202"/>
      <c r="Y30" s="202"/>
      <c r="Z30" s="202"/>
      <c r="AA30" s="202"/>
      <c r="AB30" s="202"/>
      <c r="AC30" s="202"/>
      <c r="AD30" s="202"/>
      <c r="AE30" s="202" t="s">
        <v>176</v>
      </c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1:58" outlineLevel="2">
      <c r="A31" s="209"/>
      <c r="B31" s="210"/>
      <c r="C31" s="244" t="s">
        <v>177</v>
      </c>
      <c r="D31" s="230"/>
      <c r="E31" s="230"/>
      <c r="F31" s="230"/>
      <c r="G31" s="230"/>
      <c r="H31" s="212"/>
      <c r="I31" s="212"/>
      <c r="J31" s="212"/>
      <c r="K31" s="212"/>
      <c r="L31" s="212"/>
      <c r="M31" s="212"/>
      <c r="N31" s="211"/>
      <c r="O31" s="211"/>
      <c r="P31" s="211"/>
      <c r="Q31" s="211"/>
      <c r="R31" s="212"/>
      <c r="S31" s="212"/>
      <c r="T31" s="212"/>
      <c r="U31" s="212"/>
      <c r="V31" s="212"/>
      <c r="W31" s="212"/>
      <c r="X31" s="202"/>
      <c r="Y31" s="202"/>
      <c r="Z31" s="202"/>
      <c r="AA31" s="202"/>
      <c r="AB31" s="202"/>
      <c r="AC31" s="202"/>
      <c r="AD31" s="202"/>
      <c r="AE31" s="202" t="s">
        <v>151</v>
      </c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1:58" outlineLevel="2">
      <c r="A32" s="209"/>
      <c r="B32" s="210"/>
      <c r="C32" s="243" t="s">
        <v>178</v>
      </c>
      <c r="D32" s="213"/>
      <c r="E32" s="214">
        <v>30.434249999999999</v>
      </c>
      <c r="F32" s="212"/>
      <c r="G32" s="212"/>
      <c r="H32" s="212"/>
      <c r="I32" s="212"/>
      <c r="J32" s="212"/>
      <c r="K32" s="212"/>
      <c r="L32" s="212"/>
      <c r="M32" s="212"/>
      <c r="N32" s="211"/>
      <c r="O32" s="211"/>
      <c r="P32" s="211"/>
      <c r="Q32" s="211"/>
      <c r="R32" s="212"/>
      <c r="S32" s="212"/>
      <c r="T32" s="212"/>
      <c r="U32" s="212"/>
      <c r="V32" s="212"/>
      <c r="W32" s="212"/>
      <c r="X32" s="202"/>
      <c r="Y32" s="202"/>
      <c r="Z32" s="202"/>
      <c r="AA32" s="202"/>
      <c r="AB32" s="202"/>
      <c r="AC32" s="202"/>
      <c r="AD32" s="202"/>
      <c r="AE32" s="202" t="s">
        <v>145</v>
      </c>
      <c r="AF32" s="202">
        <v>5</v>
      </c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1:58" outlineLevel="1">
      <c r="A33" s="223">
        <v>8</v>
      </c>
      <c r="B33" s="224" t="s">
        <v>179</v>
      </c>
      <c r="C33" s="242" t="s">
        <v>180</v>
      </c>
      <c r="D33" s="225" t="s">
        <v>165</v>
      </c>
      <c r="E33" s="226">
        <v>0.13391</v>
      </c>
      <c r="F33" s="227"/>
      <c r="G33" s="228">
        <f>ROUND(E33*F33,2)</f>
        <v>0</v>
      </c>
      <c r="H33" s="227"/>
      <c r="I33" s="228">
        <f>ROUND(E33*H33,2)</f>
        <v>0</v>
      </c>
      <c r="J33" s="227"/>
      <c r="K33" s="228">
        <f>ROUND(E33*J33,2)</f>
        <v>0</v>
      </c>
      <c r="L33" s="228">
        <v>21</v>
      </c>
      <c r="M33" s="228">
        <f>G33*(1+L33/100)</f>
        <v>0</v>
      </c>
      <c r="N33" s="226">
        <v>0</v>
      </c>
      <c r="O33" s="226">
        <f>ROUND(E33*N33,2)</f>
        <v>0</v>
      </c>
      <c r="P33" s="226">
        <v>0</v>
      </c>
      <c r="Q33" s="226">
        <f>ROUND(E33*P33,2)</f>
        <v>0</v>
      </c>
      <c r="R33" s="229" t="s">
        <v>140</v>
      </c>
      <c r="S33" s="212">
        <v>2.339</v>
      </c>
      <c r="T33" s="212">
        <f>ROUND(E33*S33,2)</f>
        <v>0.31</v>
      </c>
      <c r="U33" s="212"/>
      <c r="V33" s="212" t="s">
        <v>166</v>
      </c>
      <c r="W33" s="212" t="s">
        <v>142</v>
      </c>
      <c r="X33" s="202"/>
      <c r="Y33" s="202"/>
      <c r="Z33" s="202"/>
      <c r="AA33" s="202"/>
      <c r="AB33" s="202"/>
      <c r="AC33" s="202"/>
      <c r="AD33" s="202"/>
      <c r="AE33" s="202" t="s">
        <v>167</v>
      </c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1:58" outlineLevel="2">
      <c r="A34" s="209"/>
      <c r="B34" s="210"/>
      <c r="C34" s="246" t="s">
        <v>181</v>
      </c>
      <c r="D34" s="233"/>
      <c r="E34" s="233"/>
      <c r="F34" s="233"/>
      <c r="G34" s="233"/>
      <c r="H34" s="212"/>
      <c r="I34" s="212"/>
      <c r="J34" s="212"/>
      <c r="K34" s="212"/>
      <c r="L34" s="212"/>
      <c r="M34" s="212"/>
      <c r="N34" s="211"/>
      <c r="O34" s="211"/>
      <c r="P34" s="211"/>
      <c r="Q34" s="211"/>
      <c r="R34" s="212"/>
      <c r="S34" s="212"/>
      <c r="T34" s="212"/>
      <c r="U34" s="212"/>
      <c r="V34" s="212"/>
      <c r="W34" s="212"/>
      <c r="X34" s="202"/>
      <c r="Y34" s="202"/>
      <c r="Z34" s="202"/>
      <c r="AA34" s="202"/>
      <c r="AB34" s="202"/>
      <c r="AC34" s="202"/>
      <c r="AD34" s="202"/>
      <c r="AE34" s="202" t="s">
        <v>169</v>
      </c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1:58">
      <c r="A35" s="216" t="s">
        <v>135</v>
      </c>
      <c r="B35" s="217" t="s">
        <v>100</v>
      </c>
      <c r="C35" s="241" t="s">
        <v>101</v>
      </c>
      <c r="D35" s="218"/>
      <c r="E35" s="219"/>
      <c r="F35" s="220"/>
      <c r="G35" s="220">
        <f>SUMIF(AE36:AE42,"&lt;&gt;NOR",G36:G42)</f>
        <v>0</v>
      </c>
      <c r="H35" s="220"/>
      <c r="I35" s="220">
        <f>SUM(I36:I42)</f>
        <v>0</v>
      </c>
      <c r="J35" s="220"/>
      <c r="K35" s="220">
        <f>SUM(K36:K42)</f>
        <v>0</v>
      </c>
      <c r="L35" s="220"/>
      <c r="M35" s="220">
        <f>SUM(M36:M42)</f>
        <v>0</v>
      </c>
      <c r="N35" s="219"/>
      <c r="O35" s="219">
        <f>SUM(O36:O42)</f>
        <v>0</v>
      </c>
      <c r="P35" s="219"/>
      <c r="Q35" s="219">
        <f>SUM(Q36:Q42)</f>
        <v>0</v>
      </c>
      <c r="R35" s="221"/>
      <c r="S35" s="215"/>
      <c r="T35" s="215">
        <f>SUM(T36:T42)</f>
        <v>1</v>
      </c>
      <c r="U35" s="215"/>
      <c r="V35" s="215"/>
      <c r="W35" s="215"/>
      <c r="AE35" t="s">
        <v>136</v>
      </c>
    </row>
    <row r="36" spans="1:58" outlineLevel="1">
      <c r="A36" s="223">
        <v>9</v>
      </c>
      <c r="B36" s="224" t="s">
        <v>182</v>
      </c>
      <c r="C36" s="242" t="s">
        <v>183</v>
      </c>
      <c r="D36" s="225" t="s">
        <v>139</v>
      </c>
      <c r="E36" s="226">
        <v>5.67</v>
      </c>
      <c r="F36" s="227"/>
      <c r="G36" s="228">
        <f>ROUND(E36*F36,2)</f>
        <v>0</v>
      </c>
      <c r="H36" s="227"/>
      <c r="I36" s="228">
        <f>ROUND(E36*H36,2)</f>
        <v>0</v>
      </c>
      <c r="J36" s="227"/>
      <c r="K36" s="228">
        <f>ROUND(E36*J36,2)</f>
        <v>0</v>
      </c>
      <c r="L36" s="228">
        <v>21</v>
      </c>
      <c r="M36" s="228">
        <f>G36*(1+L36/100)</f>
        <v>0</v>
      </c>
      <c r="N36" s="226">
        <v>0</v>
      </c>
      <c r="O36" s="226">
        <f>ROUND(E36*N36,2)</f>
        <v>0</v>
      </c>
      <c r="P36" s="226">
        <v>8.0000000000000007E-5</v>
      </c>
      <c r="Q36" s="226">
        <f>ROUND(E36*P36,2)</f>
        <v>0</v>
      </c>
      <c r="R36" s="229" t="s">
        <v>140</v>
      </c>
      <c r="S36" s="212">
        <v>3.5000000000000003E-2</v>
      </c>
      <c r="T36" s="212">
        <f>ROUND(E36*S36,2)</f>
        <v>0.2</v>
      </c>
      <c r="U36" s="212"/>
      <c r="V36" s="212" t="s">
        <v>141</v>
      </c>
      <c r="W36" s="212" t="s">
        <v>142</v>
      </c>
      <c r="X36" s="202"/>
      <c r="Y36" s="202"/>
      <c r="Z36" s="202"/>
      <c r="AA36" s="202"/>
      <c r="AB36" s="202"/>
      <c r="AC36" s="202"/>
      <c r="AD36" s="202"/>
      <c r="AE36" s="202" t="s">
        <v>143</v>
      </c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</row>
    <row r="37" spans="1:58" outlineLevel="2">
      <c r="A37" s="209"/>
      <c r="B37" s="210"/>
      <c r="C37" s="243" t="s">
        <v>184</v>
      </c>
      <c r="D37" s="213"/>
      <c r="E37" s="214">
        <v>5.67</v>
      </c>
      <c r="F37" s="212"/>
      <c r="G37" s="212"/>
      <c r="H37" s="212"/>
      <c r="I37" s="212"/>
      <c r="J37" s="212"/>
      <c r="K37" s="212"/>
      <c r="L37" s="212"/>
      <c r="M37" s="212"/>
      <c r="N37" s="211"/>
      <c r="O37" s="211"/>
      <c r="P37" s="211"/>
      <c r="Q37" s="211"/>
      <c r="R37" s="212"/>
      <c r="S37" s="212"/>
      <c r="T37" s="212"/>
      <c r="U37" s="212"/>
      <c r="V37" s="212"/>
      <c r="W37" s="212"/>
      <c r="X37" s="202"/>
      <c r="Y37" s="202"/>
      <c r="Z37" s="202"/>
      <c r="AA37" s="202"/>
      <c r="AB37" s="202"/>
      <c r="AC37" s="202"/>
      <c r="AD37" s="202"/>
      <c r="AE37" s="202" t="s">
        <v>145</v>
      </c>
      <c r="AF37" s="202">
        <v>0</v>
      </c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</row>
    <row r="38" spans="1:58" ht="22.5" outlineLevel="1">
      <c r="A38" s="234">
        <v>10</v>
      </c>
      <c r="B38" s="235" t="s">
        <v>185</v>
      </c>
      <c r="C38" s="247" t="s">
        <v>186</v>
      </c>
      <c r="D38" s="236" t="s">
        <v>139</v>
      </c>
      <c r="E38" s="237">
        <v>5.55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8.0000000000000007E-5</v>
      </c>
      <c r="O38" s="237">
        <f>ROUND(E38*N38,2)</f>
        <v>0</v>
      </c>
      <c r="P38" s="237">
        <v>0</v>
      </c>
      <c r="Q38" s="237">
        <f>ROUND(E38*P38,2)</f>
        <v>0</v>
      </c>
      <c r="R38" s="240" t="s">
        <v>140</v>
      </c>
      <c r="S38" s="212">
        <v>0.13719999999999999</v>
      </c>
      <c r="T38" s="212">
        <f>ROUND(E38*S38,2)</f>
        <v>0.76</v>
      </c>
      <c r="U38" s="212"/>
      <c r="V38" s="212" t="s">
        <v>141</v>
      </c>
      <c r="W38" s="212" t="s">
        <v>142</v>
      </c>
      <c r="X38" s="202"/>
      <c r="Y38" s="202"/>
      <c r="Z38" s="202"/>
      <c r="AA38" s="202"/>
      <c r="AB38" s="202"/>
      <c r="AC38" s="202"/>
      <c r="AD38" s="202"/>
      <c r="AE38" s="202" t="s">
        <v>143</v>
      </c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8" ht="22.5" outlineLevel="1">
      <c r="A39" s="223">
        <v>11</v>
      </c>
      <c r="B39" s="224" t="s">
        <v>187</v>
      </c>
      <c r="C39" s="242" t="s">
        <v>188</v>
      </c>
      <c r="D39" s="225" t="s">
        <v>148</v>
      </c>
      <c r="E39" s="226">
        <v>0.33300000000000002</v>
      </c>
      <c r="F39" s="227"/>
      <c r="G39" s="228">
        <f>ROUND(E39*F39,2)</f>
        <v>0</v>
      </c>
      <c r="H39" s="227"/>
      <c r="I39" s="228">
        <f>ROUND(E39*H39,2)</f>
        <v>0</v>
      </c>
      <c r="J39" s="227"/>
      <c r="K39" s="228">
        <f>ROUND(E39*J39,2)</f>
        <v>0</v>
      </c>
      <c r="L39" s="228">
        <v>21</v>
      </c>
      <c r="M39" s="228">
        <f>G39*(1+L39/100)</f>
        <v>0</v>
      </c>
      <c r="N39" s="226">
        <v>0</v>
      </c>
      <c r="O39" s="226">
        <f>ROUND(E39*N39,2)</f>
        <v>0</v>
      </c>
      <c r="P39" s="226">
        <v>3.5000000000000001E-3</v>
      </c>
      <c r="Q39" s="226">
        <f>ROUND(E39*P39,2)</f>
        <v>0</v>
      </c>
      <c r="R39" s="229" t="s">
        <v>140</v>
      </c>
      <c r="S39" s="212">
        <v>0.128</v>
      </c>
      <c r="T39" s="212">
        <f>ROUND(E39*S39,2)</f>
        <v>0.04</v>
      </c>
      <c r="U39" s="212"/>
      <c r="V39" s="212" t="s">
        <v>141</v>
      </c>
      <c r="W39" s="212" t="s">
        <v>142</v>
      </c>
      <c r="X39" s="202"/>
      <c r="Y39" s="202"/>
      <c r="Z39" s="202"/>
      <c r="AA39" s="202"/>
      <c r="AB39" s="202"/>
      <c r="AC39" s="202"/>
      <c r="AD39" s="202"/>
      <c r="AE39" s="202" t="s">
        <v>143</v>
      </c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8" outlineLevel="2">
      <c r="A40" s="209"/>
      <c r="B40" s="210"/>
      <c r="C40" s="243" t="s">
        <v>189</v>
      </c>
      <c r="D40" s="213"/>
      <c r="E40" s="214">
        <v>0.33300000000000002</v>
      </c>
      <c r="F40" s="212"/>
      <c r="G40" s="212"/>
      <c r="H40" s="212"/>
      <c r="I40" s="212"/>
      <c r="J40" s="212"/>
      <c r="K40" s="212"/>
      <c r="L40" s="212"/>
      <c r="M40" s="212"/>
      <c r="N40" s="211"/>
      <c r="O40" s="211"/>
      <c r="P40" s="211"/>
      <c r="Q40" s="211"/>
      <c r="R40" s="212"/>
      <c r="S40" s="212"/>
      <c r="T40" s="212"/>
      <c r="U40" s="212"/>
      <c r="V40" s="212"/>
      <c r="W40" s="212"/>
      <c r="X40" s="202"/>
      <c r="Y40" s="202"/>
      <c r="Z40" s="202"/>
      <c r="AA40" s="202"/>
      <c r="AB40" s="202"/>
      <c r="AC40" s="202"/>
      <c r="AD40" s="202"/>
      <c r="AE40" s="202" t="s">
        <v>145</v>
      </c>
      <c r="AF40" s="202">
        <v>0</v>
      </c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 outlineLevel="1">
      <c r="A41" s="223">
        <v>12</v>
      </c>
      <c r="B41" s="224" t="s">
        <v>190</v>
      </c>
      <c r="C41" s="242" t="s">
        <v>191</v>
      </c>
      <c r="D41" s="225" t="s">
        <v>165</v>
      </c>
      <c r="E41" s="226">
        <v>4.4000000000000002E-4</v>
      </c>
      <c r="F41" s="227"/>
      <c r="G41" s="228">
        <f>ROUND(E41*F41,2)</f>
        <v>0</v>
      </c>
      <c r="H41" s="227"/>
      <c r="I41" s="228">
        <f>ROUND(E41*H41,2)</f>
        <v>0</v>
      </c>
      <c r="J41" s="227"/>
      <c r="K41" s="228">
        <f>ROUND(E41*J41,2)</f>
        <v>0</v>
      </c>
      <c r="L41" s="228">
        <v>21</v>
      </c>
      <c r="M41" s="228">
        <f>G41*(1+L41/100)</f>
        <v>0</v>
      </c>
      <c r="N41" s="226">
        <v>0</v>
      </c>
      <c r="O41" s="226">
        <f>ROUND(E41*N41,2)</f>
        <v>0</v>
      </c>
      <c r="P41" s="226">
        <v>0</v>
      </c>
      <c r="Q41" s="226">
        <f>ROUND(E41*P41,2)</f>
        <v>0</v>
      </c>
      <c r="R41" s="229" t="s">
        <v>140</v>
      </c>
      <c r="S41" s="212">
        <v>1.1140000000000001</v>
      </c>
      <c r="T41" s="212">
        <f>ROUND(E41*S41,2)</f>
        <v>0</v>
      </c>
      <c r="U41" s="212"/>
      <c r="V41" s="212" t="s">
        <v>166</v>
      </c>
      <c r="W41" s="212" t="s">
        <v>142</v>
      </c>
      <c r="X41" s="202"/>
      <c r="Y41" s="202"/>
      <c r="Z41" s="202"/>
      <c r="AA41" s="202"/>
      <c r="AB41" s="202"/>
      <c r="AC41" s="202"/>
      <c r="AD41" s="202"/>
      <c r="AE41" s="202" t="s">
        <v>167</v>
      </c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</row>
    <row r="42" spans="1:58" outlineLevel="2">
      <c r="A42" s="209"/>
      <c r="B42" s="210"/>
      <c r="C42" s="246" t="s">
        <v>192</v>
      </c>
      <c r="D42" s="233"/>
      <c r="E42" s="233"/>
      <c r="F42" s="233"/>
      <c r="G42" s="233"/>
      <c r="H42" s="212"/>
      <c r="I42" s="212"/>
      <c r="J42" s="212"/>
      <c r="K42" s="212"/>
      <c r="L42" s="212"/>
      <c r="M42" s="212"/>
      <c r="N42" s="211"/>
      <c r="O42" s="211"/>
      <c r="P42" s="211"/>
      <c r="Q42" s="211"/>
      <c r="R42" s="212"/>
      <c r="S42" s="212"/>
      <c r="T42" s="212"/>
      <c r="U42" s="212"/>
      <c r="V42" s="212"/>
      <c r="W42" s="212"/>
      <c r="X42" s="202"/>
      <c r="Y42" s="202"/>
      <c r="Z42" s="202"/>
      <c r="AA42" s="202"/>
      <c r="AB42" s="202"/>
      <c r="AC42" s="202"/>
      <c r="AD42" s="202"/>
      <c r="AE42" s="202" t="s">
        <v>169</v>
      </c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8">
      <c r="A43" s="216" t="s">
        <v>135</v>
      </c>
      <c r="B43" s="217" t="s">
        <v>104</v>
      </c>
      <c r="C43" s="241" t="s">
        <v>105</v>
      </c>
      <c r="D43" s="218"/>
      <c r="E43" s="219"/>
      <c r="F43" s="220"/>
      <c r="G43" s="220">
        <f>SUMIF(AE44:AE53,"&lt;&gt;NOR",G44:G53)</f>
        <v>0</v>
      </c>
      <c r="H43" s="220"/>
      <c r="I43" s="220">
        <f>SUM(I44:I53)</f>
        <v>0</v>
      </c>
      <c r="J43" s="220"/>
      <c r="K43" s="220">
        <f>SUM(K44:K53)</f>
        <v>0</v>
      </c>
      <c r="L43" s="220"/>
      <c r="M43" s="220">
        <f>SUM(M44:M53)</f>
        <v>0</v>
      </c>
      <c r="N43" s="219"/>
      <c r="O43" s="219">
        <f>SUM(O44:O53)</f>
        <v>0.01</v>
      </c>
      <c r="P43" s="219"/>
      <c r="Q43" s="219">
        <f>SUM(Q44:Q53)</f>
        <v>0</v>
      </c>
      <c r="R43" s="221"/>
      <c r="S43" s="215"/>
      <c r="T43" s="215">
        <f>SUM(T44:T53)</f>
        <v>4.6099999999999994</v>
      </c>
      <c r="U43" s="215"/>
      <c r="V43" s="215"/>
      <c r="W43" s="215"/>
      <c r="AE43" t="s">
        <v>136</v>
      </c>
    </row>
    <row r="44" spans="1:58" outlineLevel="1">
      <c r="A44" s="223">
        <v>13</v>
      </c>
      <c r="B44" s="224" t="s">
        <v>193</v>
      </c>
      <c r="C44" s="242" t="s">
        <v>194</v>
      </c>
      <c r="D44" s="225" t="s">
        <v>148</v>
      </c>
      <c r="E44" s="226">
        <v>25.017499999999998</v>
      </c>
      <c r="F44" s="227"/>
      <c r="G44" s="228">
        <f>ROUND(E44*F44,2)</f>
        <v>0</v>
      </c>
      <c r="H44" s="227"/>
      <c r="I44" s="228">
        <f>ROUND(E44*H44,2)</f>
        <v>0</v>
      </c>
      <c r="J44" s="227"/>
      <c r="K44" s="228">
        <f>ROUND(E44*J44,2)</f>
        <v>0</v>
      </c>
      <c r="L44" s="228">
        <v>21</v>
      </c>
      <c r="M44" s="228">
        <f>G44*(1+L44/100)</f>
        <v>0</v>
      </c>
      <c r="N44" s="226">
        <v>6.9999999999999994E-5</v>
      </c>
      <c r="O44" s="226">
        <f>ROUND(E44*N44,2)</f>
        <v>0</v>
      </c>
      <c r="P44" s="226">
        <v>0</v>
      </c>
      <c r="Q44" s="226">
        <f>ROUND(E44*P44,2)</f>
        <v>0</v>
      </c>
      <c r="R44" s="229" t="s">
        <v>140</v>
      </c>
      <c r="S44" s="212">
        <v>3.2480000000000002E-2</v>
      </c>
      <c r="T44" s="212">
        <f>ROUND(E44*S44,2)</f>
        <v>0.81</v>
      </c>
      <c r="U44" s="212"/>
      <c r="V44" s="212" t="s">
        <v>141</v>
      </c>
      <c r="W44" s="212" t="s">
        <v>142</v>
      </c>
      <c r="X44" s="202"/>
      <c r="Y44" s="202"/>
      <c r="Z44" s="202"/>
      <c r="AA44" s="202"/>
      <c r="AB44" s="202"/>
      <c r="AC44" s="202"/>
      <c r="AD44" s="202"/>
      <c r="AE44" s="202" t="s">
        <v>143</v>
      </c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8" outlineLevel="2">
      <c r="A45" s="209"/>
      <c r="B45" s="210"/>
      <c r="C45" s="243" t="s">
        <v>195</v>
      </c>
      <c r="D45" s="213"/>
      <c r="E45" s="214">
        <v>20.017499999999998</v>
      </c>
      <c r="F45" s="212"/>
      <c r="G45" s="212"/>
      <c r="H45" s="212"/>
      <c r="I45" s="212"/>
      <c r="J45" s="212"/>
      <c r="K45" s="212"/>
      <c r="L45" s="212"/>
      <c r="M45" s="212"/>
      <c r="N45" s="211"/>
      <c r="O45" s="211"/>
      <c r="P45" s="211"/>
      <c r="Q45" s="211"/>
      <c r="R45" s="212"/>
      <c r="S45" s="212"/>
      <c r="T45" s="212"/>
      <c r="U45" s="212"/>
      <c r="V45" s="212"/>
      <c r="W45" s="212"/>
      <c r="X45" s="202"/>
      <c r="Y45" s="202"/>
      <c r="Z45" s="202"/>
      <c r="AA45" s="202"/>
      <c r="AB45" s="202"/>
      <c r="AC45" s="202"/>
      <c r="AD45" s="202"/>
      <c r="AE45" s="202" t="s">
        <v>145</v>
      </c>
      <c r="AF45" s="202">
        <v>5</v>
      </c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8" outlineLevel="3">
      <c r="A46" s="209"/>
      <c r="B46" s="210"/>
      <c r="C46" s="243" t="s">
        <v>196</v>
      </c>
      <c r="D46" s="213"/>
      <c r="E46" s="214">
        <v>5</v>
      </c>
      <c r="F46" s="212"/>
      <c r="G46" s="212"/>
      <c r="H46" s="212"/>
      <c r="I46" s="212"/>
      <c r="J46" s="212"/>
      <c r="K46" s="212"/>
      <c r="L46" s="212"/>
      <c r="M46" s="212"/>
      <c r="N46" s="211"/>
      <c r="O46" s="211"/>
      <c r="P46" s="211"/>
      <c r="Q46" s="211"/>
      <c r="R46" s="212"/>
      <c r="S46" s="212"/>
      <c r="T46" s="212"/>
      <c r="U46" s="212"/>
      <c r="V46" s="212"/>
      <c r="W46" s="212"/>
      <c r="X46" s="202"/>
      <c r="Y46" s="202"/>
      <c r="Z46" s="202"/>
      <c r="AA46" s="202"/>
      <c r="AB46" s="202"/>
      <c r="AC46" s="202"/>
      <c r="AD46" s="202"/>
      <c r="AE46" s="202" t="s">
        <v>145</v>
      </c>
      <c r="AF46" s="202">
        <v>0</v>
      </c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8" outlineLevel="1">
      <c r="A47" s="223">
        <v>14</v>
      </c>
      <c r="B47" s="224" t="s">
        <v>197</v>
      </c>
      <c r="C47" s="242" t="s">
        <v>198</v>
      </c>
      <c r="D47" s="225" t="s">
        <v>148</v>
      </c>
      <c r="E47" s="226">
        <v>25.017499999999998</v>
      </c>
      <c r="F47" s="227"/>
      <c r="G47" s="228">
        <f>ROUND(E47*F47,2)</f>
        <v>0</v>
      </c>
      <c r="H47" s="227"/>
      <c r="I47" s="228">
        <f>ROUND(E47*H47,2)</f>
        <v>0</v>
      </c>
      <c r="J47" s="227"/>
      <c r="K47" s="228">
        <f>ROUND(E47*J47,2)</f>
        <v>0</v>
      </c>
      <c r="L47" s="228">
        <v>21</v>
      </c>
      <c r="M47" s="228">
        <f>G47*(1+L47/100)</f>
        <v>0</v>
      </c>
      <c r="N47" s="226">
        <v>1.3999999999999999E-4</v>
      </c>
      <c r="O47" s="226">
        <f>ROUND(E47*N47,2)</f>
        <v>0</v>
      </c>
      <c r="P47" s="226">
        <v>0</v>
      </c>
      <c r="Q47" s="226">
        <f>ROUND(E47*P47,2)</f>
        <v>0</v>
      </c>
      <c r="R47" s="229" t="s">
        <v>140</v>
      </c>
      <c r="S47" s="212">
        <v>0.10191</v>
      </c>
      <c r="T47" s="212">
        <f>ROUND(E47*S47,2)</f>
        <v>2.5499999999999998</v>
      </c>
      <c r="U47" s="212"/>
      <c r="V47" s="212" t="s">
        <v>141</v>
      </c>
      <c r="W47" s="212" t="s">
        <v>142</v>
      </c>
      <c r="X47" s="202"/>
      <c r="Y47" s="202"/>
      <c r="Z47" s="202"/>
      <c r="AA47" s="202"/>
      <c r="AB47" s="202"/>
      <c r="AC47" s="202"/>
      <c r="AD47" s="202"/>
      <c r="AE47" s="202" t="s">
        <v>143</v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8" outlineLevel="2">
      <c r="A48" s="209"/>
      <c r="B48" s="210"/>
      <c r="C48" s="243" t="s">
        <v>199</v>
      </c>
      <c r="D48" s="213"/>
      <c r="E48" s="214">
        <v>25.017499999999998</v>
      </c>
      <c r="F48" s="212"/>
      <c r="G48" s="212"/>
      <c r="H48" s="212"/>
      <c r="I48" s="212"/>
      <c r="J48" s="212"/>
      <c r="K48" s="212"/>
      <c r="L48" s="212"/>
      <c r="M48" s="212"/>
      <c r="N48" s="211"/>
      <c r="O48" s="211"/>
      <c r="P48" s="211"/>
      <c r="Q48" s="211"/>
      <c r="R48" s="212"/>
      <c r="S48" s="212"/>
      <c r="T48" s="212"/>
      <c r="U48" s="212"/>
      <c r="V48" s="212"/>
      <c r="W48" s="212"/>
      <c r="X48" s="202"/>
      <c r="Y48" s="202"/>
      <c r="Z48" s="202"/>
      <c r="AA48" s="202"/>
      <c r="AB48" s="202"/>
      <c r="AC48" s="202"/>
      <c r="AD48" s="202"/>
      <c r="AE48" s="202" t="s">
        <v>145</v>
      </c>
      <c r="AF48" s="202">
        <v>5</v>
      </c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outlineLevel="1">
      <c r="A49" s="223">
        <v>15</v>
      </c>
      <c r="B49" s="224" t="s">
        <v>200</v>
      </c>
      <c r="C49" s="242" t="s">
        <v>201</v>
      </c>
      <c r="D49" s="225" t="s">
        <v>148</v>
      </c>
      <c r="E49" s="226">
        <v>27.6675</v>
      </c>
      <c r="F49" s="227"/>
      <c r="G49" s="228">
        <f>ROUND(E49*F49,2)</f>
        <v>0</v>
      </c>
      <c r="H49" s="227"/>
      <c r="I49" s="228">
        <f>ROUND(E49*H49,2)</f>
        <v>0</v>
      </c>
      <c r="J49" s="227"/>
      <c r="K49" s="228">
        <f>ROUND(E49*J49,2)</f>
        <v>0</v>
      </c>
      <c r="L49" s="228">
        <v>21</v>
      </c>
      <c r="M49" s="228">
        <f>G49*(1+L49/100)</f>
        <v>0</v>
      </c>
      <c r="N49" s="226">
        <v>0</v>
      </c>
      <c r="O49" s="226">
        <f>ROUND(E49*N49,2)</f>
        <v>0</v>
      </c>
      <c r="P49" s="226">
        <v>0</v>
      </c>
      <c r="Q49" s="226">
        <f>ROUND(E49*P49,2)</f>
        <v>0</v>
      </c>
      <c r="R49" s="229" t="s">
        <v>140</v>
      </c>
      <c r="S49" s="212">
        <v>7.0000000000000001E-3</v>
      </c>
      <c r="T49" s="212">
        <f>ROUND(E49*S49,2)</f>
        <v>0.19</v>
      </c>
      <c r="U49" s="212"/>
      <c r="V49" s="212" t="s">
        <v>141</v>
      </c>
      <c r="W49" s="212" t="s">
        <v>142</v>
      </c>
      <c r="X49" s="202"/>
      <c r="Y49" s="202"/>
      <c r="Z49" s="202"/>
      <c r="AA49" s="202"/>
      <c r="AB49" s="202"/>
      <c r="AC49" s="202"/>
      <c r="AD49" s="202"/>
      <c r="AE49" s="202" t="s">
        <v>143</v>
      </c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outlineLevel="2">
      <c r="A50" s="209"/>
      <c r="B50" s="210"/>
      <c r="C50" s="243" t="s">
        <v>202</v>
      </c>
      <c r="D50" s="213"/>
      <c r="E50" s="214">
        <v>27.6675</v>
      </c>
      <c r="F50" s="212"/>
      <c r="G50" s="212"/>
      <c r="H50" s="212"/>
      <c r="I50" s="212"/>
      <c r="J50" s="212"/>
      <c r="K50" s="212"/>
      <c r="L50" s="212"/>
      <c r="M50" s="212"/>
      <c r="N50" s="211"/>
      <c r="O50" s="211"/>
      <c r="P50" s="211"/>
      <c r="Q50" s="211"/>
      <c r="R50" s="212"/>
      <c r="S50" s="212"/>
      <c r="T50" s="212"/>
      <c r="U50" s="212"/>
      <c r="V50" s="212"/>
      <c r="W50" s="212"/>
      <c r="X50" s="202"/>
      <c r="Y50" s="202"/>
      <c r="Z50" s="202"/>
      <c r="AA50" s="202"/>
      <c r="AB50" s="202"/>
      <c r="AC50" s="202"/>
      <c r="AD50" s="202"/>
      <c r="AE50" s="202" t="s">
        <v>145</v>
      </c>
      <c r="AF50" s="202">
        <v>5</v>
      </c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outlineLevel="1">
      <c r="A51" s="234">
        <v>16</v>
      </c>
      <c r="B51" s="235" t="s">
        <v>203</v>
      </c>
      <c r="C51" s="247" t="s">
        <v>204</v>
      </c>
      <c r="D51" s="236" t="s">
        <v>148</v>
      </c>
      <c r="E51" s="237">
        <v>20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1.0000000000000001E-5</v>
      </c>
      <c r="O51" s="237">
        <f>ROUND(E51*N51,2)</f>
        <v>0</v>
      </c>
      <c r="P51" s="237">
        <v>0</v>
      </c>
      <c r="Q51" s="237">
        <f>ROUND(E51*P51,2)</f>
        <v>0</v>
      </c>
      <c r="R51" s="240" t="s">
        <v>140</v>
      </c>
      <c r="S51" s="212">
        <v>2.9000000000000001E-2</v>
      </c>
      <c r="T51" s="212">
        <f>ROUND(E51*S51,2)</f>
        <v>0.57999999999999996</v>
      </c>
      <c r="U51" s="212"/>
      <c r="V51" s="212" t="s">
        <v>141</v>
      </c>
      <c r="W51" s="212" t="s">
        <v>142</v>
      </c>
      <c r="X51" s="202"/>
      <c r="Y51" s="202"/>
      <c r="Z51" s="202"/>
      <c r="AA51" s="202"/>
      <c r="AB51" s="202"/>
      <c r="AC51" s="202"/>
      <c r="AD51" s="202"/>
      <c r="AE51" s="202" t="s">
        <v>143</v>
      </c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outlineLevel="1">
      <c r="A52" s="223">
        <v>17</v>
      </c>
      <c r="B52" s="224" t="s">
        <v>205</v>
      </c>
      <c r="C52" s="242" t="s">
        <v>206</v>
      </c>
      <c r="D52" s="225" t="s">
        <v>148</v>
      </c>
      <c r="E52" s="226">
        <v>35.2425</v>
      </c>
      <c r="F52" s="227"/>
      <c r="G52" s="228">
        <f>ROUND(E52*F52,2)</f>
        <v>0</v>
      </c>
      <c r="H52" s="227"/>
      <c r="I52" s="228">
        <f>ROUND(E52*H52,2)</f>
        <v>0</v>
      </c>
      <c r="J52" s="227"/>
      <c r="K52" s="228">
        <f>ROUND(E52*J52,2)</f>
        <v>0</v>
      </c>
      <c r="L52" s="228">
        <v>21</v>
      </c>
      <c r="M52" s="228">
        <f>G52*(1+L52/100)</f>
        <v>0</v>
      </c>
      <c r="N52" s="226">
        <v>3.5E-4</v>
      </c>
      <c r="O52" s="226">
        <f>ROUND(E52*N52,2)</f>
        <v>0.01</v>
      </c>
      <c r="P52" s="226">
        <v>0</v>
      </c>
      <c r="Q52" s="226">
        <f>ROUND(E52*P52,2)</f>
        <v>0</v>
      </c>
      <c r="R52" s="229" t="s">
        <v>140</v>
      </c>
      <c r="S52" s="212">
        <v>1.35E-2</v>
      </c>
      <c r="T52" s="212">
        <f>ROUND(E52*S52,2)</f>
        <v>0.48</v>
      </c>
      <c r="U52" s="212"/>
      <c r="V52" s="212" t="s">
        <v>141</v>
      </c>
      <c r="W52" s="212" t="s">
        <v>142</v>
      </c>
      <c r="X52" s="202"/>
      <c r="Y52" s="202"/>
      <c r="Z52" s="202"/>
      <c r="AA52" s="202"/>
      <c r="AB52" s="202"/>
      <c r="AC52" s="202"/>
      <c r="AD52" s="202"/>
      <c r="AE52" s="202" t="s">
        <v>143</v>
      </c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outlineLevel="2">
      <c r="A53" s="209"/>
      <c r="B53" s="210"/>
      <c r="C53" s="243" t="s">
        <v>207</v>
      </c>
      <c r="D53" s="213"/>
      <c r="E53" s="214">
        <v>35.2425</v>
      </c>
      <c r="F53" s="212"/>
      <c r="G53" s="212"/>
      <c r="H53" s="212"/>
      <c r="I53" s="212"/>
      <c r="J53" s="212"/>
      <c r="K53" s="212"/>
      <c r="L53" s="212"/>
      <c r="M53" s="212"/>
      <c r="N53" s="211"/>
      <c r="O53" s="211"/>
      <c r="P53" s="211"/>
      <c r="Q53" s="211"/>
      <c r="R53" s="212"/>
      <c r="S53" s="212"/>
      <c r="T53" s="212"/>
      <c r="U53" s="212"/>
      <c r="V53" s="212"/>
      <c r="W53" s="212"/>
      <c r="X53" s="202"/>
      <c r="Y53" s="202"/>
      <c r="Z53" s="202"/>
      <c r="AA53" s="202"/>
      <c r="AB53" s="202"/>
      <c r="AC53" s="202"/>
      <c r="AD53" s="202"/>
      <c r="AE53" s="202" t="s">
        <v>145</v>
      </c>
      <c r="AF53" s="202">
        <v>0</v>
      </c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>
      <c r="A54" s="216" t="s">
        <v>135</v>
      </c>
      <c r="B54" s="217" t="s">
        <v>106</v>
      </c>
      <c r="C54" s="241" t="s">
        <v>107</v>
      </c>
      <c r="D54" s="218"/>
      <c r="E54" s="219"/>
      <c r="F54" s="220"/>
      <c r="G54" s="220">
        <f>SUMIF(AE55:AE62,"&lt;&gt;NOR",G55:G62)</f>
        <v>0</v>
      </c>
      <c r="H54" s="220"/>
      <c r="I54" s="220">
        <f>SUM(I55:I62)</f>
        <v>0</v>
      </c>
      <c r="J54" s="220"/>
      <c r="K54" s="220">
        <f>SUM(K55:K62)</f>
        <v>0</v>
      </c>
      <c r="L54" s="220"/>
      <c r="M54" s="220">
        <f>SUM(M55:M62)</f>
        <v>0</v>
      </c>
      <c r="N54" s="219"/>
      <c r="O54" s="219">
        <f>SUM(O55:O62)</f>
        <v>0</v>
      </c>
      <c r="P54" s="219"/>
      <c r="Q54" s="219">
        <f>SUM(Q55:Q62)</f>
        <v>0</v>
      </c>
      <c r="R54" s="221"/>
      <c r="S54" s="215"/>
      <c r="T54" s="215">
        <f>SUM(T55:T62)</f>
        <v>0</v>
      </c>
      <c r="U54" s="215"/>
      <c r="V54" s="215"/>
      <c r="W54" s="215"/>
      <c r="AE54" t="s">
        <v>136</v>
      </c>
    </row>
    <row r="55" spans="1:58" ht="22.5" outlineLevel="1">
      <c r="A55" s="234">
        <v>18</v>
      </c>
      <c r="B55" s="235" t="s">
        <v>208</v>
      </c>
      <c r="C55" s="247" t="s">
        <v>209</v>
      </c>
      <c r="D55" s="236" t="s">
        <v>165</v>
      </c>
      <c r="E55" s="237">
        <v>1.6199999999999999E-3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40" t="s">
        <v>140</v>
      </c>
      <c r="S55" s="212">
        <v>2.0089999999999999</v>
      </c>
      <c r="T55" s="212">
        <f>ROUND(E55*S55,2)</f>
        <v>0</v>
      </c>
      <c r="U55" s="212"/>
      <c r="V55" s="212" t="s">
        <v>210</v>
      </c>
      <c r="W55" s="212" t="s">
        <v>142</v>
      </c>
      <c r="X55" s="202"/>
      <c r="Y55" s="202"/>
      <c r="Z55" s="202"/>
      <c r="AA55" s="202"/>
      <c r="AB55" s="202"/>
      <c r="AC55" s="202"/>
      <c r="AD55" s="202"/>
      <c r="AE55" s="202" t="s">
        <v>211</v>
      </c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ht="22.5" outlineLevel="1">
      <c r="A56" s="234">
        <v>19</v>
      </c>
      <c r="B56" s="235" t="s">
        <v>212</v>
      </c>
      <c r="C56" s="247" t="s">
        <v>213</v>
      </c>
      <c r="D56" s="236" t="s">
        <v>165</v>
      </c>
      <c r="E56" s="237">
        <v>4.8599999999999997E-3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40" t="s">
        <v>140</v>
      </c>
      <c r="S56" s="212">
        <v>0.95899999999999996</v>
      </c>
      <c r="T56" s="212">
        <f>ROUND(E56*S56,2)</f>
        <v>0</v>
      </c>
      <c r="U56" s="212"/>
      <c r="V56" s="212" t="s">
        <v>210</v>
      </c>
      <c r="W56" s="212" t="s">
        <v>142</v>
      </c>
      <c r="X56" s="202"/>
      <c r="Y56" s="202"/>
      <c r="Z56" s="202"/>
      <c r="AA56" s="202"/>
      <c r="AB56" s="202"/>
      <c r="AC56" s="202"/>
      <c r="AD56" s="202"/>
      <c r="AE56" s="202" t="s">
        <v>211</v>
      </c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outlineLevel="1">
      <c r="A57" s="223">
        <v>20</v>
      </c>
      <c r="B57" s="224" t="s">
        <v>214</v>
      </c>
      <c r="C57" s="242" t="s">
        <v>215</v>
      </c>
      <c r="D57" s="225" t="s">
        <v>165</v>
      </c>
      <c r="E57" s="226">
        <v>1.6199999999999999E-3</v>
      </c>
      <c r="F57" s="227"/>
      <c r="G57" s="228">
        <f>ROUND(E57*F57,2)</f>
        <v>0</v>
      </c>
      <c r="H57" s="227"/>
      <c r="I57" s="228">
        <f>ROUND(E57*H57,2)</f>
        <v>0</v>
      </c>
      <c r="J57" s="227"/>
      <c r="K57" s="228">
        <f>ROUND(E57*J57,2)</f>
        <v>0</v>
      </c>
      <c r="L57" s="228">
        <v>21</v>
      </c>
      <c r="M57" s="228">
        <f>G57*(1+L57/100)</f>
        <v>0</v>
      </c>
      <c r="N57" s="226">
        <v>0</v>
      </c>
      <c r="O57" s="226">
        <f>ROUND(E57*N57,2)</f>
        <v>0</v>
      </c>
      <c r="P57" s="226">
        <v>0</v>
      </c>
      <c r="Q57" s="226">
        <f>ROUND(E57*P57,2)</f>
        <v>0</v>
      </c>
      <c r="R57" s="229" t="s">
        <v>140</v>
      </c>
      <c r="S57" s="212">
        <v>0.49</v>
      </c>
      <c r="T57" s="212">
        <f>ROUND(E57*S57,2)</f>
        <v>0</v>
      </c>
      <c r="U57" s="212"/>
      <c r="V57" s="212" t="s">
        <v>210</v>
      </c>
      <c r="W57" s="212" t="s">
        <v>142</v>
      </c>
      <c r="X57" s="202"/>
      <c r="Y57" s="202"/>
      <c r="Z57" s="202"/>
      <c r="AA57" s="202"/>
      <c r="AB57" s="202"/>
      <c r="AC57" s="202"/>
      <c r="AD57" s="202"/>
      <c r="AE57" s="202" t="s">
        <v>211</v>
      </c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outlineLevel="2">
      <c r="A58" s="209"/>
      <c r="B58" s="210"/>
      <c r="C58" s="244" t="s">
        <v>216</v>
      </c>
      <c r="D58" s="230"/>
      <c r="E58" s="230"/>
      <c r="F58" s="230"/>
      <c r="G58" s="230"/>
      <c r="H58" s="212"/>
      <c r="I58" s="212"/>
      <c r="J58" s="212"/>
      <c r="K58" s="212"/>
      <c r="L58" s="212"/>
      <c r="M58" s="212"/>
      <c r="N58" s="211"/>
      <c r="O58" s="211"/>
      <c r="P58" s="211"/>
      <c r="Q58" s="211"/>
      <c r="R58" s="212"/>
      <c r="S58" s="212"/>
      <c r="T58" s="212"/>
      <c r="U58" s="212"/>
      <c r="V58" s="212"/>
      <c r="W58" s="212"/>
      <c r="X58" s="202"/>
      <c r="Y58" s="202"/>
      <c r="Z58" s="202"/>
      <c r="AA58" s="202"/>
      <c r="AB58" s="202"/>
      <c r="AC58" s="202"/>
      <c r="AD58" s="202"/>
      <c r="AE58" s="202" t="s">
        <v>151</v>
      </c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outlineLevel="1">
      <c r="A59" s="234">
        <v>21</v>
      </c>
      <c r="B59" s="235" t="s">
        <v>217</v>
      </c>
      <c r="C59" s="247" t="s">
        <v>218</v>
      </c>
      <c r="D59" s="236" t="s">
        <v>165</v>
      </c>
      <c r="E59" s="237">
        <v>2.2669999999999999E-2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40" t="s">
        <v>140</v>
      </c>
      <c r="S59" s="212">
        <v>0</v>
      </c>
      <c r="T59" s="212">
        <f>ROUND(E59*S59,2)</f>
        <v>0</v>
      </c>
      <c r="U59" s="212"/>
      <c r="V59" s="212" t="s">
        <v>210</v>
      </c>
      <c r="W59" s="212" t="s">
        <v>142</v>
      </c>
      <c r="X59" s="202"/>
      <c r="Y59" s="202"/>
      <c r="Z59" s="202"/>
      <c r="AA59" s="202"/>
      <c r="AB59" s="202"/>
      <c r="AC59" s="202"/>
      <c r="AD59" s="202"/>
      <c r="AE59" s="202" t="s">
        <v>211</v>
      </c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outlineLevel="1">
      <c r="A60" s="234">
        <v>22</v>
      </c>
      <c r="B60" s="235" t="s">
        <v>219</v>
      </c>
      <c r="C60" s="247" t="s">
        <v>220</v>
      </c>
      <c r="D60" s="236" t="s">
        <v>165</v>
      </c>
      <c r="E60" s="237">
        <v>1.6199999999999999E-3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40" t="s">
        <v>140</v>
      </c>
      <c r="S60" s="212">
        <v>0.94199999999999995</v>
      </c>
      <c r="T60" s="212">
        <f>ROUND(E60*S60,2)</f>
        <v>0</v>
      </c>
      <c r="U60" s="212"/>
      <c r="V60" s="212" t="s">
        <v>210</v>
      </c>
      <c r="W60" s="212" t="s">
        <v>142</v>
      </c>
      <c r="X60" s="202"/>
      <c r="Y60" s="202"/>
      <c r="Z60" s="202"/>
      <c r="AA60" s="202"/>
      <c r="AB60" s="202"/>
      <c r="AC60" s="202"/>
      <c r="AD60" s="202"/>
      <c r="AE60" s="202" t="s">
        <v>211</v>
      </c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outlineLevel="1">
      <c r="A61" s="223">
        <v>23</v>
      </c>
      <c r="B61" s="224" t="s">
        <v>221</v>
      </c>
      <c r="C61" s="242" t="s">
        <v>222</v>
      </c>
      <c r="D61" s="225" t="s">
        <v>165</v>
      </c>
      <c r="E61" s="226">
        <v>1.6199999999999999E-3</v>
      </c>
      <c r="F61" s="227"/>
      <c r="G61" s="228">
        <f>ROUND(E61*F61,2)</f>
        <v>0</v>
      </c>
      <c r="H61" s="227"/>
      <c r="I61" s="228">
        <f>ROUND(E61*H61,2)</f>
        <v>0</v>
      </c>
      <c r="J61" s="227"/>
      <c r="K61" s="228">
        <f>ROUND(E61*J61,2)</f>
        <v>0</v>
      </c>
      <c r="L61" s="228">
        <v>21</v>
      </c>
      <c r="M61" s="228">
        <f>G61*(1+L61/100)</f>
        <v>0</v>
      </c>
      <c r="N61" s="226">
        <v>0</v>
      </c>
      <c r="O61" s="226">
        <f>ROUND(E61*N61,2)</f>
        <v>0</v>
      </c>
      <c r="P61" s="226">
        <v>0</v>
      </c>
      <c r="Q61" s="226">
        <f>ROUND(E61*P61,2)</f>
        <v>0</v>
      </c>
      <c r="R61" s="229" t="s">
        <v>140</v>
      </c>
      <c r="S61" s="212">
        <v>0</v>
      </c>
      <c r="T61" s="212">
        <f>ROUND(E61*S61,2)</f>
        <v>0</v>
      </c>
      <c r="U61" s="212"/>
      <c r="V61" s="212" t="s">
        <v>210</v>
      </c>
      <c r="W61" s="212" t="s">
        <v>142</v>
      </c>
      <c r="X61" s="202"/>
      <c r="Y61" s="202"/>
      <c r="Z61" s="202"/>
      <c r="AA61" s="202"/>
      <c r="AB61" s="202"/>
      <c r="AC61" s="202"/>
      <c r="AD61" s="202"/>
      <c r="AE61" s="202" t="s">
        <v>211</v>
      </c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outlineLevel="2">
      <c r="A62" s="209"/>
      <c r="B62" s="210"/>
      <c r="C62" s="244" t="s">
        <v>223</v>
      </c>
      <c r="D62" s="230"/>
      <c r="E62" s="230"/>
      <c r="F62" s="230"/>
      <c r="G62" s="230"/>
      <c r="H62" s="212"/>
      <c r="I62" s="212"/>
      <c r="J62" s="212"/>
      <c r="K62" s="212"/>
      <c r="L62" s="212"/>
      <c r="M62" s="212"/>
      <c r="N62" s="211"/>
      <c r="O62" s="211"/>
      <c r="P62" s="211"/>
      <c r="Q62" s="211"/>
      <c r="R62" s="212"/>
      <c r="S62" s="212"/>
      <c r="T62" s="212"/>
      <c r="U62" s="212"/>
      <c r="V62" s="212"/>
      <c r="W62" s="212"/>
      <c r="X62" s="202"/>
      <c r="Y62" s="202"/>
      <c r="Z62" s="202"/>
      <c r="AA62" s="202"/>
      <c r="AB62" s="202"/>
      <c r="AC62" s="202"/>
      <c r="AD62" s="202"/>
      <c r="AE62" s="202" t="s">
        <v>151</v>
      </c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>
      <c r="A63" s="3"/>
      <c r="B63" s="4"/>
      <c r="C63" s="248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AC63">
        <v>12</v>
      </c>
      <c r="AD63">
        <v>21</v>
      </c>
      <c r="AE63" t="s">
        <v>123</v>
      </c>
    </row>
    <row r="64" spans="1:58">
      <c r="A64" s="205"/>
      <c r="B64" s="206" t="s">
        <v>28</v>
      </c>
      <c r="C64" s="249"/>
      <c r="D64" s="207"/>
      <c r="E64" s="208"/>
      <c r="F64" s="208"/>
      <c r="G64" s="222">
        <f>G7+G17+G21+G24+G27+G35+G43+G54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AC64">
        <f>SUMIF(L6:L62,AC63,G6:G62)</f>
        <v>0</v>
      </c>
      <c r="AD64">
        <f>SUMIF(L6:L62,AD63,G6:G62)</f>
        <v>0</v>
      </c>
      <c r="AE64" t="s">
        <v>224</v>
      </c>
    </row>
    <row r="65" spans="3:31">
      <c r="C65" s="250"/>
      <c r="D65" s="10"/>
      <c r="AE65" t="s">
        <v>226</v>
      </c>
    </row>
    <row r="66" spans="3:31">
      <c r="D66" s="10"/>
    </row>
    <row r="67" spans="3:31">
      <c r="D67" s="10"/>
    </row>
    <row r="68" spans="3:31">
      <c r="D68" s="10"/>
    </row>
    <row r="69" spans="3:31">
      <c r="D69" s="10"/>
    </row>
    <row r="70" spans="3:31">
      <c r="D70" s="10"/>
    </row>
    <row r="71" spans="3:31">
      <c r="D71" s="10"/>
    </row>
    <row r="72" spans="3:31">
      <c r="D72" s="10"/>
    </row>
    <row r="73" spans="3:31">
      <c r="D73" s="10"/>
    </row>
    <row r="74" spans="3:31">
      <c r="D74" s="10"/>
    </row>
    <row r="75" spans="3:31">
      <c r="D75" s="10"/>
    </row>
    <row r="76" spans="3:31">
      <c r="D76" s="10"/>
    </row>
    <row r="77" spans="3:31">
      <c r="D77" s="10"/>
    </row>
    <row r="78" spans="3:31">
      <c r="D78" s="10"/>
    </row>
    <row r="79" spans="3:31">
      <c r="D79" s="10"/>
    </row>
    <row r="80" spans="3:31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4">
    <mergeCell ref="C42:G42"/>
    <mergeCell ref="C58:G58"/>
    <mergeCell ref="C62:G62"/>
    <mergeCell ref="C13:G13"/>
    <mergeCell ref="C14:G14"/>
    <mergeCell ref="C15:G15"/>
    <mergeCell ref="C26:G26"/>
    <mergeCell ref="C31:G31"/>
    <mergeCell ref="C34:G34"/>
    <mergeCell ref="A1:G1"/>
    <mergeCell ref="C2:G2"/>
    <mergeCell ref="C3:G3"/>
    <mergeCell ref="C11:G11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AB33" sqref="AB33"/>
    </sheetView>
  </sheetViews>
  <sheetFormatPr defaultRowHeight="12.75" outlineLevelRow="3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111</v>
      </c>
      <c r="B1" s="187"/>
      <c r="C1" s="187"/>
      <c r="D1" s="187"/>
      <c r="E1" s="187"/>
      <c r="F1" s="187"/>
      <c r="G1" s="187"/>
      <c r="AE1" t="s">
        <v>112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113</v>
      </c>
    </row>
    <row r="3" spans="1:58" ht="24.95" customHeight="1">
      <c r="A3" s="192" t="s">
        <v>9</v>
      </c>
      <c r="B3" s="193" t="s">
        <v>60</v>
      </c>
      <c r="C3" s="194" t="s">
        <v>61</v>
      </c>
      <c r="D3" s="195"/>
      <c r="E3" s="195"/>
      <c r="F3" s="195"/>
      <c r="G3" s="196"/>
      <c r="AE3" t="s">
        <v>114</v>
      </c>
    </row>
    <row r="4" spans="1:58">
      <c r="D4" s="10"/>
    </row>
    <row r="5" spans="1:58" ht="38.25">
      <c r="A5" s="198" t="s">
        <v>115</v>
      </c>
      <c r="B5" s="200" t="s">
        <v>116</v>
      </c>
      <c r="C5" s="200" t="s">
        <v>117</v>
      </c>
      <c r="D5" s="199" t="s">
        <v>118</v>
      </c>
      <c r="E5" s="198" t="s">
        <v>119</v>
      </c>
      <c r="F5" s="197" t="s">
        <v>120</v>
      </c>
      <c r="G5" s="198" t="s">
        <v>28</v>
      </c>
      <c r="H5" s="201" t="s">
        <v>29</v>
      </c>
      <c r="I5" s="201" t="s">
        <v>121</v>
      </c>
      <c r="J5" s="201" t="s">
        <v>30</v>
      </c>
      <c r="K5" s="201" t="s">
        <v>122</v>
      </c>
      <c r="L5" s="201" t="s">
        <v>123</v>
      </c>
      <c r="M5" s="201" t="s">
        <v>124</v>
      </c>
      <c r="N5" s="201" t="s">
        <v>125</v>
      </c>
      <c r="O5" s="201" t="s">
        <v>126</v>
      </c>
      <c r="P5" s="201" t="s">
        <v>127</v>
      </c>
      <c r="Q5" s="201" t="s">
        <v>128</v>
      </c>
      <c r="R5" s="201" t="s">
        <v>129</v>
      </c>
      <c r="S5" s="201" t="s">
        <v>130</v>
      </c>
      <c r="T5" s="201" t="s">
        <v>131</v>
      </c>
      <c r="U5" s="201" t="s">
        <v>132</v>
      </c>
      <c r="V5" s="201" t="s">
        <v>133</v>
      </c>
      <c r="W5" s="201" t="s">
        <v>134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16" t="s">
        <v>135</v>
      </c>
      <c r="B7" s="217" t="s">
        <v>78</v>
      </c>
      <c r="C7" s="241" t="s">
        <v>79</v>
      </c>
      <c r="D7" s="218"/>
      <c r="E7" s="219"/>
      <c r="F7" s="220"/>
      <c r="G7" s="220">
        <f>SUMIF(AE8:AE16,"&lt;&gt;NOR",G8:G16)</f>
        <v>0</v>
      </c>
      <c r="H7" s="220"/>
      <c r="I7" s="220">
        <f>SUM(I8:I16)</f>
        <v>0</v>
      </c>
      <c r="J7" s="220"/>
      <c r="K7" s="220">
        <f>SUM(K8:K16)</f>
        <v>0</v>
      </c>
      <c r="L7" s="220"/>
      <c r="M7" s="220">
        <f>SUM(M8:M16)</f>
        <v>0</v>
      </c>
      <c r="N7" s="219"/>
      <c r="O7" s="219">
        <f>SUM(O8:O16)</f>
        <v>0.26</v>
      </c>
      <c r="P7" s="219"/>
      <c r="Q7" s="219">
        <f>SUM(Q8:Q16)</f>
        <v>0</v>
      </c>
      <c r="R7" s="221"/>
      <c r="S7" s="215"/>
      <c r="T7" s="215">
        <f>SUM(T8:T16)</f>
        <v>17.86</v>
      </c>
      <c r="U7" s="215"/>
      <c r="V7" s="215"/>
      <c r="W7" s="215"/>
      <c r="AE7" t="s">
        <v>136</v>
      </c>
    </row>
    <row r="8" spans="1:58" ht="22.5" outlineLevel="1">
      <c r="A8" s="223">
        <v>1</v>
      </c>
      <c r="B8" s="224" t="s">
        <v>137</v>
      </c>
      <c r="C8" s="242" t="s">
        <v>138</v>
      </c>
      <c r="D8" s="225" t="s">
        <v>139</v>
      </c>
      <c r="E8" s="226">
        <v>7.43</v>
      </c>
      <c r="F8" s="227"/>
      <c r="G8" s="228">
        <f>ROUND(E8*F8,2)</f>
        <v>0</v>
      </c>
      <c r="H8" s="227"/>
      <c r="I8" s="228">
        <f>ROUND(E8*H8,2)</f>
        <v>0</v>
      </c>
      <c r="J8" s="227"/>
      <c r="K8" s="228">
        <f>ROUND(E8*J8,2)</f>
        <v>0</v>
      </c>
      <c r="L8" s="228">
        <v>21</v>
      </c>
      <c r="M8" s="228">
        <f>G8*(1+L8/100)</f>
        <v>0</v>
      </c>
      <c r="N8" s="226">
        <v>3.5E-4</v>
      </c>
      <c r="O8" s="226">
        <f>ROUND(E8*N8,2)</f>
        <v>0</v>
      </c>
      <c r="P8" s="226">
        <v>0</v>
      </c>
      <c r="Q8" s="226">
        <f>ROUND(E8*P8,2)</f>
        <v>0</v>
      </c>
      <c r="R8" s="229" t="s">
        <v>140</v>
      </c>
      <c r="S8" s="212">
        <v>0.1</v>
      </c>
      <c r="T8" s="212">
        <f>ROUND(E8*S8,2)</f>
        <v>0.74</v>
      </c>
      <c r="U8" s="212"/>
      <c r="V8" s="212" t="s">
        <v>141</v>
      </c>
      <c r="W8" s="212" t="s">
        <v>142</v>
      </c>
      <c r="X8" s="202"/>
      <c r="Y8" s="202"/>
      <c r="Z8" s="202"/>
      <c r="AA8" s="202"/>
      <c r="AB8" s="202"/>
      <c r="AC8" s="202"/>
      <c r="AD8" s="202"/>
      <c r="AE8" s="202" t="s">
        <v>143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3" t="s">
        <v>227</v>
      </c>
      <c r="D9" s="213"/>
      <c r="E9" s="214">
        <v>7.43</v>
      </c>
      <c r="F9" s="212"/>
      <c r="G9" s="212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145</v>
      </c>
      <c r="AF9" s="202">
        <v>0</v>
      </c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ht="22.5" outlineLevel="1">
      <c r="A10" s="223">
        <v>2</v>
      </c>
      <c r="B10" s="224" t="s">
        <v>228</v>
      </c>
      <c r="C10" s="242" t="s">
        <v>147</v>
      </c>
      <c r="D10" s="225" t="s">
        <v>148</v>
      </c>
      <c r="E10" s="226">
        <v>23.128499999999999</v>
      </c>
      <c r="F10" s="227"/>
      <c r="G10" s="228">
        <f>ROUND(E10*F10,2)</f>
        <v>0</v>
      </c>
      <c r="H10" s="227"/>
      <c r="I10" s="228">
        <f>ROUND(E10*H10,2)</f>
        <v>0</v>
      </c>
      <c r="J10" s="227"/>
      <c r="K10" s="228">
        <f>ROUND(E10*J10,2)</f>
        <v>0</v>
      </c>
      <c r="L10" s="228">
        <v>21</v>
      </c>
      <c r="M10" s="228">
        <f>G10*(1+L10/100)</f>
        <v>0</v>
      </c>
      <c r="N10" s="226">
        <v>1.1259999999999999E-2</v>
      </c>
      <c r="O10" s="226">
        <f>ROUND(E10*N10,2)</f>
        <v>0.26</v>
      </c>
      <c r="P10" s="226">
        <v>0</v>
      </c>
      <c r="Q10" s="226">
        <f>ROUND(E10*P10,2)</f>
        <v>0</v>
      </c>
      <c r="R10" s="229" t="s">
        <v>149</v>
      </c>
      <c r="S10" s="212">
        <v>0.74</v>
      </c>
      <c r="T10" s="212">
        <f>ROUND(E10*S10,2)</f>
        <v>17.12</v>
      </c>
      <c r="U10" s="212"/>
      <c r="V10" s="212" t="s">
        <v>141</v>
      </c>
      <c r="W10" s="212" t="s">
        <v>142</v>
      </c>
      <c r="X10" s="202"/>
      <c r="Y10" s="202"/>
      <c r="Z10" s="202"/>
      <c r="AA10" s="202"/>
      <c r="AB10" s="202"/>
      <c r="AC10" s="202"/>
      <c r="AD10" s="202"/>
      <c r="AE10" s="202" t="s">
        <v>143</v>
      </c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 outlineLevel="2">
      <c r="A11" s="209"/>
      <c r="B11" s="210"/>
      <c r="C11" s="244" t="s">
        <v>177</v>
      </c>
      <c r="D11" s="230"/>
      <c r="E11" s="230"/>
      <c r="F11" s="230"/>
      <c r="G11" s="230"/>
      <c r="H11" s="212"/>
      <c r="I11" s="212"/>
      <c r="J11" s="212"/>
      <c r="K11" s="212"/>
      <c r="L11" s="212"/>
      <c r="M11" s="212"/>
      <c r="N11" s="211"/>
      <c r="O11" s="211"/>
      <c r="P11" s="211"/>
      <c r="Q11" s="211"/>
      <c r="R11" s="212"/>
      <c r="S11" s="212"/>
      <c r="T11" s="212"/>
      <c r="U11" s="212"/>
      <c r="V11" s="212"/>
      <c r="W11" s="212"/>
      <c r="X11" s="202"/>
      <c r="Y11" s="202"/>
      <c r="Z11" s="202"/>
      <c r="AA11" s="202"/>
      <c r="AB11" s="202"/>
      <c r="AC11" s="202"/>
      <c r="AD11" s="202"/>
      <c r="AE11" s="202" t="s">
        <v>151</v>
      </c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</row>
    <row r="12" spans="1:58" outlineLevel="3">
      <c r="A12" s="209"/>
      <c r="B12" s="210"/>
      <c r="C12" s="245" t="s">
        <v>225</v>
      </c>
      <c r="D12" s="231"/>
      <c r="E12" s="231"/>
      <c r="F12" s="231"/>
      <c r="G12" s="231"/>
      <c r="H12" s="212"/>
      <c r="I12" s="212"/>
      <c r="J12" s="212"/>
      <c r="K12" s="212"/>
      <c r="L12" s="212"/>
      <c r="M12" s="212"/>
      <c r="N12" s="211"/>
      <c r="O12" s="211"/>
      <c r="P12" s="211"/>
      <c r="Q12" s="211"/>
      <c r="R12" s="212"/>
      <c r="S12" s="212"/>
      <c r="T12" s="212"/>
      <c r="U12" s="212"/>
      <c r="V12" s="212"/>
      <c r="W12" s="212"/>
      <c r="X12" s="202"/>
      <c r="Y12" s="202"/>
      <c r="Z12" s="202"/>
      <c r="AA12" s="202"/>
      <c r="AB12" s="202"/>
      <c r="AC12" s="202"/>
      <c r="AD12" s="202"/>
      <c r="AE12" s="202" t="s">
        <v>151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outlineLevel="3">
      <c r="A13" s="209"/>
      <c r="B13" s="210"/>
      <c r="C13" s="245" t="s">
        <v>152</v>
      </c>
      <c r="D13" s="231"/>
      <c r="E13" s="231"/>
      <c r="F13" s="231"/>
      <c r="G13" s="231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151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</row>
    <row r="14" spans="1:58" outlineLevel="3">
      <c r="A14" s="209"/>
      <c r="B14" s="210"/>
      <c r="C14" s="245" t="s">
        <v>153</v>
      </c>
      <c r="D14" s="231"/>
      <c r="E14" s="231"/>
      <c r="F14" s="231"/>
      <c r="G14" s="231"/>
      <c r="H14" s="212"/>
      <c r="I14" s="212"/>
      <c r="J14" s="212"/>
      <c r="K14" s="212"/>
      <c r="L14" s="212"/>
      <c r="M14" s="212"/>
      <c r="N14" s="211"/>
      <c r="O14" s="211"/>
      <c r="P14" s="211"/>
      <c r="Q14" s="211"/>
      <c r="R14" s="212"/>
      <c r="S14" s="212"/>
      <c r="T14" s="212"/>
      <c r="U14" s="212"/>
      <c r="V14" s="212"/>
      <c r="W14" s="212"/>
      <c r="X14" s="202"/>
      <c r="Y14" s="202"/>
      <c r="Z14" s="202"/>
      <c r="AA14" s="202"/>
      <c r="AB14" s="202"/>
      <c r="AC14" s="202"/>
      <c r="AD14" s="202"/>
      <c r="AE14" s="202" t="s">
        <v>151</v>
      </c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</row>
    <row r="15" spans="1:58" outlineLevel="3">
      <c r="A15" s="209"/>
      <c r="B15" s="210"/>
      <c r="C15" s="245" t="s">
        <v>154</v>
      </c>
      <c r="D15" s="231"/>
      <c r="E15" s="231"/>
      <c r="F15" s="231"/>
      <c r="G15" s="231"/>
      <c r="H15" s="212"/>
      <c r="I15" s="212"/>
      <c r="J15" s="212"/>
      <c r="K15" s="212"/>
      <c r="L15" s="212"/>
      <c r="M15" s="212"/>
      <c r="N15" s="211"/>
      <c r="O15" s="211"/>
      <c r="P15" s="211"/>
      <c r="Q15" s="211"/>
      <c r="R15" s="212"/>
      <c r="S15" s="212"/>
      <c r="T15" s="212"/>
      <c r="U15" s="212"/>
      <c r="V15" s="212"/>
      <c r="W15" s="212"/>
      <c r="X15" s="202"/>
      <c r="Y15" s="202"/>
      <c r="Z15" s="202"/>
      <c r="AA15" s="202"/>
      <c r="AB15" s="202"/>
      <c r="AC15" s="202"/>
      <c r="AD15" s="202"/>
      <c r="AE15" s="202" t="s">
        <v>151</v>
      </c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32" t="str">
        <f>C15</f>
        <v>- standardního tmelení Q2, to je: základní tmelení Q1+ dodatečné tmelení (tmelení najemno) a případné přebroušení.</v>
      </c>
      <c r="AZ15" s="202"/>
      <c r="BA15" s="202"/>
      <c r="BB15" s="202"/>
      <c r="BC15" s="202"/>
      <c r="BD15" s="202"/>
      <c r="BE15" s="202"/>
      <c r="BF15" s="202"/>
    </row>
    <row r="16" spans="1:58" outlineLevel="2">
      <c r="A16" s="209"/>
      <c r="B16" s="210"/>
      <c r="C16" s="243" t="s">
        <v>229</v>
      </c>
      <c r="D16" s="213"/>
      <c r="E16" s="214">
        <v>23.128499999999999</v>
      </c>
      <c r="F16" s="212"/>
      <c r="G16" s="212"/>
      <c r="H16" s="212"/>
      <c r="I16" s="212"/>
      <c r="J16" s="212"/>
      <c r="K16" s="212"/>
      <c r="L16" s="212"/>
      <c r="M16" s="212"/>
      <c r="N16" s="211"/>
      <c r="O16" s="211"/>
      <c r="P16" s="211"/>
      <c r="Q16" s="211"/>
      <c r="R16" s="212"/>
      <c r="S16" s="212"/>
      <c r="T16" s="212"/>
      <c r="U16" s="212"/>
      <c r="V16" s="212"/>
      <c r="W16" s="212"/>
      <c r="X16" s="202"/>
      <c r="Y16" s="202"/>
      <c r="Z16" s="202"/>
      <c r="AA16" s="202"/>
      <c r="AB16" s="202"/>
      <c r="AC16" s="202"/>
      <c r="AD16" s="202"/>
      <c r="AE16" s="202" t="s">
        <v>145</v>
      </c>
      <c r="AF16" s="202">
        <v>0</v>
      </c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</row>
    <row r="17" spans="1:58">
      <c r="A17" s="216" t="s">
        <v>135</v>
      </c>
      <c r="B17" s="217" t="s">
        <v>82</v>
      </c>
      <c r="C17" s="241" t="s">
        <v>83</v>
      </c>
      <c r="D17" s="218"/>
      <c r="E17" s="219"/>
      <c r="F17" s="220"/>
      <c r="G17" s="220">
        <f>SUMIF(AE18:AE20,"&lt;&gt;NOR",G18:G20)</f>
        <v>0</v>
      </c>
      <c r="H17" s="220"/>
      <c r="I17" s="220">
        <f>SUM(I18:I20)</f>
        <v>0</v>
      </c>
      <c r="J17" s="220"/>
      <c r="K17" s="220">
        <f>SUM(K18:K20)</f>
        <v>0</v>
      </c>
      <c r="L17" s="220"/>
      <c r="M17" s="220">
        <f>SUM(M18:M20)</f>
        <v>0</v>
      </c>
      <c r="N17" s="219"/>
      <c r="O17" s="219">
        <f>SUM(O18:O20)</f>
        <v>0.1</v>
      </c>
      <c r="P17" s="219"/>
      <c r="Q17" s="219">
        <f>SUM(Q18:Q20)</f>
        <v>0</v>
      </c>
      <c r="R17" s="221"/>
      <c r="S17" s="215"/>
      <c r="T17" s="215">
        <f>SUM(T18:T20)</f>
        <v>4.16</v>
      </c>
      <c r="U17" s="215"/>
      <c r="V17" s="215"/>
      <c r="W17" s="215"/>
      <c r="AE17" t="s">
        <v>136</v>
      </c>
    </row>
    <row r="18" spans="1:58" outlineLevel="1">
      <c r="A18" s="223">
        <v>3</v>
      </c>
      <c r="B18" s="224" t="s">
        <v>156</v>
      </c>
      <c r="C18" s="242" t="s">
        <v>157</v>
      </c>
      <c r="D18" s="225" t="s">
        <v>148</v>
      </c>
      <c r="E18" s="226">
        <v>15.99705</v>
      </c>
      <c r="F18" s="227"/>
      <c r="G18" s="228">
        <f>ROUND(E18*F18,2)</f>
        <v>0</v>
      </c>
      <c r="H18" s="227"/>
      <c r="I18" s="228">
        <f>ROUND(E18*H18,2)</f>
        <v>0</v>
      </c>
      <c r="J18" s="227"/>
      <c r="K18" s="228">
        <f>ROUND(E18*J18,2)</f>
        <v>0</v>
      </c>
      <c r="L18" s="228">
        <v>21</v>
      </c>
      <c r="M18" s="228">
        <f>G18*(1+L18/100)</f>
        <v>0</v>
      </c>
      <c r="N18" s="226">
        <v>6.3400000000000001E-3</v>
      </c>
      <c r="O18" s="226">
        <f>ROUND(E18*N18,2)</f>
        <v>0.1</v>
      </c>
      <c r="P18" s="226">
        <v>0</v>
      </c>
      <c r="Q18" s="226">
        <f>ROUND(E18*P18,2)</f>
        <v>0</v>
      </c>
      <c r="R18" s="229" t="s">
        <v>140</v>
      </c>
      <c r="S18" s="212">
        <v>0.26</v>
      </c>
      <c r="T18" s="212">
        <f>ROUND(E18*S18,2)</f>
        <v>4.16</v>
      </c>
      <c r="U18" s="212"/>
      <c r="V18" s="212" t="s">
        <v>141</v>
      </c>
      <c r="W18" s="212" t="s">
        <v>142</v>
      </c>
      <c r="X18" s="202"/>
      <c r="Y18" s="202"/>
      <c r="Z18" s="202"/>
      <c r="AA18" s="202"/>
      <c r="AB18" s="202"/>
      <c r="AC18" s="202"/>
      <c r="AD18" s="202"/>
      <c r="AE18" s="202" t="s">
        <v>143</v>
      </c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</row>
    <row r="19" spans="1:58" outlineLevel="2">
      <c r="A19" s="209"/>
      <c r="B19" s="210"/>
      <c r="C19" s="243" t="s">
        <v>230</v>
      </c>
      <c r="D19" s="213"/>
      <c r="E19" s="214">
        <v>6.9385500000000002</v>
      </c>
      <c r="F19" s="212"/>
      <c r="G19" s="212"/>
      <c r="H19" s="212"/>
      <c r="I19" s="212"/>
      <c r="J19" s="212"/>
      <c r="K19" s="212"/>
      <c r="L19" s="212"/>
      <c r="M19" s="212"/>
      <c r="N19" s="211"/>
      <c r="O19" s="211"/>
      <c r="P19" s="211"/>
      <c r="Q19" s="211"/>
      <c r="R19" s="212"/>
      <c r="S19" s="212"/>
      <c r="T19" s="212"/>
      <c r="U19" s="212"/>
      <c r="V19" s="212"/>
      <c r="W19" s="212"/>
      <c r="X19" s="202"/>
      <c r="Y19" s="202"/>
      <c r="Z19" s="202"/>
      <c r="AA19" s="202"/>
      <c r="AB19" s="202"/>
      <c r="AC19" s="202"/>
      <c r="AD19" s="202"/>
      <c r="AE19" s="202" t="s">
        <v>145</v>
      </c>
      <c r="AF19" s="202">
        <v>5</v>
      </c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</row>
    <row r="20" spans="1:58" outlineLevel="3">
      <c r="A20" s="209"/>
      <c r="B20" s="210"/>
      <c r="C20" s="243" t="s">
        <v>231</v>
      </c>
      <c r="D20" s="213"/>
      <c r="E20" s="214">
        <v>9.0585000000000004</v>
      </c>
      <c r="F20" s="212"/>
      <c r="G20" s="212"/>
      <c r="H20" s="212"/>
      <c r="I20" s="212"/>
      <c r="J20" s="212"/>
      <c r="K20" s="212"/>
      <c r="L20" s="212"/>
      <c r="M20" s="212"/>
      <c r="N20" s="211"/>
      <c r="O20" s="211"/>
      <c r="P20" s="211"/>
      <c r="Q20" s="211"/>
      <c r="R20" s="212"/>
      <c r="S20" s="212"/>
      <c r="T20" s="212"/>
      <c r="U20" s="212"/>
      <c r="V20" s="212"/>
      <c r="W20" s="212"/>
      <c r="X20" s="202"/>
      <c r="Y20" s="202"/>
      <c r="Z20" s="202"/>
      <c r="AA20" s="202"/>
      <c r="AB20" s="202"/>
      <c r="AC20" s="202"/>
      <c r="AD20" s="202"/>
      <c r="AE20" s="202" t="s">
        <v>145</v>
      </c>
      <c r="AF20" s="202">
        <v>5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</row>
    <row r="21" spans="1:58">
      <c r="A21" s="216" t="s">
        <v>135</v>
      </c>
      <c r="B21" s="217" t="s">
        <v>84</v>
      </c>
      <c r="C21" s="241" t="s">
        <v>85</v>
      </c>
      <c r="D21" s="218"/>
      <c r="E21" s="219"/>
      <c r="F21" s="220"/>
      <c r="G21" s="220">
        <f>SUMIF(AE22:AE23,"&lt;&gt;NOR",G22:G23)</f>
        <v>0</v>
      </c>
      <c r="H21" s="220"/>
      <c r="I21" s="220">
        <f>SUM(I22:I23)</f>
        <v>0</v>
      </c>
      <c r="J21" s="220"/>
      <c r="K21" s="220">
        <f>SUM(K22:K23)</f>
        <v>0</v>
      </c>
      <c r="L21" s="220"/>
      <c r="M21" s="220">
        <f>SUM(M22:M23)</f>
        <v>0</v>
      </c>
      <c r="N21" s="219"/>
      <c r="O21" s="219">
        <f>SUM(O22:O23)</f>
        <v>0</v>
      </c>
      <c r="P21" s="219"/>
      <c r="Q21" s="219">
        <f>SUM(Q22:Q23)</f>
        <v>0</v>
      </c>
      <c r="R21" s="221"/>
      <c r="S21" s="215"/>
      <c r="T21" s="215">
        <f>SUM(T22:T23)</f>
        <v>11.24</v>
      </c>
      <c r="U21" s="215"/>
      <c r="V21" s="215"/>
      <c r="W21" s="215"/>
      <c r="AE21" t="s">
        <v>136</v>
      </c>
    </row>
    <row r="22" spans="1:58" ht="56.25" outlineLevel="1">
      <c r="A22" s="223">
        <v>4</v>
      </c>
      <c r="B22" s="224" t="s">
        <v>160</v>
      </c>
      <c r="C22" s="251" t="s">
        <v>161</v>
      </c>
      <c r="D22" s="225" t="s">
        <v>148</v>
      </c>
      <c r="E22" s="226">
        <v>36.479999999999997</v>
      </c>
      <c r="F22" s="227"/>
      <c r="G22" s="228">
        <f>ROUND(E22*F22,2)</f>
        <v>0</v>
      </c>
      <c r="H22" s="227"/>
      <c r="I22" s="228">
        <f>ROUND(E22*H22,2)</f>
        <v>0</v>
      </c>
      <c r="J22" s="227"/>
      <c r="K22" s="228">
        <f>ROUND(E22*J22,2)</f>
        <v>0</v>
      </c>
      <c r="L22" s="228">
        <v>21</v>
      </c>
      <c r="M22" s="228">
        <f>G22*(1+L22/100)</f>
        <v>0</v>
      </c>
      <c r="N22" s="226">
        <v>4.0000000000000003E-5</v>
      </c>
      <c r="O22" s="226">
        <f>ROUND(E22*N22,2)</f>
        <v>0</v>
      </c>
      <c r="P22" s="226">
        <v>0</v>
      </c>
      <c r="Q22" s="226">
        <f>ROUND(E22*P22,2)</f>
        <v>0</v>
      </c>
      <c r="R22" s="229" t="s">
        <v>140</v>
      </c>
      <c r="S22" s="212">
        <v>0.308</v>
      </c>
      <c r="T22" s="212">
        <f>ROUND(E22*S22,2)</f>
        <v>11.24</v>
      </c>
      <c r="U22" s="212"/>
      <c r="V22" s="212" t="s">
        <v>141</v>
      </c>
      <c r="W22" s="212" t="s">
        <v>142</v>
      </c>
      <c r="X22" s="202"/>
      <c r="Y22" s="202"/>
      <c r="Z22" s="202"/>
      <c r="AA22" s="202"/>
      <c r="AB22" s="202"/>
      <c r="AC22" s="202"/>
      <c r="AD22" s="202"/>
      <c r="AE22" s="202" t="s">
        <v>143</v>
      </c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</row>
    <row r="23" spans="1:58" outlineLevel="2">
      <c r="A23" s="209"/>
      <c r="B23" s="210"/>
      <c r="C23" s="243" t="s">
        <v>232</v>
      </c>
      <c r="D23" s="213"/>
      <c r="E23" s="214">
        <v>36.479999999999997</v>
      </c>
      <c r="F23" s="212"/>
      <c r="G23" s="212"/>
      <c r="H23" s="212"/>
      <c r="I23" s="212"/>
      <c r="J23" s="212"/>
      <c r="K23" s="212"/>
      <c r="L23" s="212"/>
      <c r="M23" s="212"/>
      <c r="N23" s="211"/>
      <c r="O23" s="211"/>
      <c r="P23" s="211"/>
      <c r="Q23" s="211"/>
      <c r="R23" s="212"/>
      <c r="S23" s="212"/>
      <c r="T23" s="212"/>
      <c r="U23" s="212"/>
      <c r="V23" s="212"/>
      <c r="W23" s="212"/>
      <c r="X23" s="202"/>
      <c r="Y23" s="202"/>
      <c r="Z23" s="202"/>
      <c r="AA23" s="202"/>
      <c r="AB23" s="202"/>
      <c r="AC23" s="202"/>
      <c r="AD23" s="202"/>
      <c r="AE23" s="202" t="s">
        <v>145</v>
      </c>
      <c r="AF23" s="202">
        <v>5</v>
      </c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</row>
    <row r="24" spans="1:58">
      <c r="A24" s="216" t="s">
        <v>135</v>
      </c>
      <c r="B24" s="217" t="s">
        <v>88</v>
      </c>
      <c r="C24" s="241" t="s">
        <v>89</v>
      </c>
      <c r="D24" s="218"/>
      <c r="E24" s="219"/>
      <c r="F24" s="220"/>
      <c r="G24" s="220">
        <f>SUMIF(AE25:AE26,"&lt;&gt;NOR",G25:G26)</f>
        <v>0</v>
      </c>
      <c r="H24" s="220"/>
      <c r="I24" s="220">
        <f>SUM(I25:I26)</f>
        <v>0</v>
      </c>
      <c r="J24" s="220"/>
      <c r="K24" s="220">
        <f>SUM(K25:K26)</f>
        <v>0</v>
      </c>
      <c r="L24" s="220"/>
      <c r="M24" s="220">
        <f>SUM(M25:M26)</f>
        <v>0</v>
      </c>
      <c r="N24" s="219"/>
      <c r="O24" s="219">
        <f>SUM(O25:O26)</f>
        <v>0</v>
      </c>
      <c r="P24" s="219"/>
      <c r="Q24" s="219">
        <f>SUM(Q25:Q26)</f>
        <v>0</v>
      </c>
      <c r="R24" s="221"/>
      <c r="S24" s="215"/>
      <c r="T24" s="215">
        <f>SUM(T25:T26)</f>
        <v>0.94</v>
      </c>
      <c r="U24" s="215"/>
      <c r="V24" s="215"/>
      <c r="W24" s="215"/>
      <c r="AE24" t="s">
        <v>136</v>
      </c>
    </row>
    <row r="25" spans="1:58" ht="22.5" outlineLevel="1">
      <c r="A25" s="223">
        <v>5</v>
      </c>
      <c r="B25" s="224" t="s">
        <v>163</v>
      </c>
      <c r="C25" s="242" t="s">
        <v>164</v>
      </c>
      <c r="D25" s="225" t="s">
        <v>165</v>
      </c>
      <c r="E25" s="226">
        <v>0.36591000000000001</v>
      </c>
      <c r="F25" s="227"/>
      <c r="G25" s="228">
        <f>ROUND(E25*F25,2)</f>
        <v>0</v>
      </c>
      <c r="H25" s="227"/>
      <c r="I25" s="228">
        <f>ROUND(E25*H25,2)</f>
        <v>0</v>
      </c>
      <c r="J25" s="227"/>
      <c r="K25" s="228">
        <f>ROUND(E25*J25,2)</f>
        <v>0</v>
      </c>
      <c r="L25" s="228">
        <v>21</v>
      </c>
      <c r="M25" s="228">
        <f>G25*(1+L25/100)</f>
        <v>0</v>
      </c>
      <c r="N25" s="226">
        <v>0</v>
      </c>
      <c r="O25" s="226">
        <f>ROUND(E25*N25,2)</f>
        <v>0</v>
      </c>
      <c r="P25" s="226">
        <v>0</v>
      </c>
      <c r="Q25" s="226">
        <f>ROUND(E25*P25,2)</f>
        <v>0</v>
      </c>
      <c r="R25" s="229" t="s">
        <v>140</v>
      </c>
      <c r="S25" s="212">
        <v>2.577</v>
      </c>
      <c r="T25" s="212">
        <f>ROUND(E25*S25,2)</f>
        <v>0.94</v>
      </c>
      <c r="U25" s="212"/>
      <c r="V25" s="212" t="s">
        <v>166</v>
      </c>
      <c r="W25" s="212" t="s">
        <v>142</v>
      </c>
      <c r="X25" s="202"/>
      <c r="Y25" s="202"/>
      <c r="Z25" s="202"/>
      <c r="AA25" s="202"/>
      <c r="AB25" s="202"/>
      <c r="AC25" s="202"/>
      <c r="AD25" s="202"/>
      <c r="AE25" s="202" t="s">
        <v>167</v>
      </c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</row>
    <row r="26" spans="1:58" outlineLevel="2">
      <c r="A26" s="209"/>
      <c r="B26" s="210"/>
      <c r="C26" s="246" t="s">
        <v>168</v>
      </c>
      <c r="D26" s="233"/>
      <c r="E26" s="233"/>
      <c r="F26" s="233"/>
      <c r="G26" s="233"/>
      <c r="H26" s="212"/>
      <c r="I26" s="212"/>
      <c r="J26" s="212"/>
      <c r="K26" s="212"/>
      <c r="L26" s="212"/>
      <c r="M26" s="212"/>
      <c r="N26" s="211"/>
      <c r="O26" s="211"/>
      <c r="P26" s="211"/>
      <c r="Q26" s="211"/>
      <c r="R26" s="212"/>
      <c r="S26" s="212"/>
      <c r="T26" s="212"/>
      <c r="U26" s="212"/>
      <c r="V26" s="212"/>
      <c r="W26" s="212"/>
      <c r="X26" s="202"/>
      <c r="Y26" s="202"/>
      <c r="Z26" s="202"/>
      <c r="AA26" s="202"/>
      <c r="AB26" s="202"/>
      <c r="AC26" s="202"/>
      <c r="AD26" s="202"/>
      <c r="AE26" s="202" t="s">
        <v>169</v>
      </c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1:58">
      <c r="A27" s="216" t="s">
        <v>135</v>
      </c>
      <c r="B27" s="217" t="s">
        <v>92</v>
      </c>
      <c r="C27" s="241" t="s">
        <v>93</v>
      </c>
      <c r="D27" s="218"/>
      <c r="E27" s="219"/>
      <c r="F27" s="220"/>
      <c r="G27" s="220">
        <f>SUMIF(AE28:AE34,"&lt;&gt;NOR",G28:G34)</f>
        <v>0</v>
      </c>
      <c r="H27" s="220"/>
      <c r="I27" s="220">
        <f>SUM(I28:I34)</f>
        <v>0</v>
      </c>
      <c r="J27" s="220"/>
      <c r="K27" s="220">
        <f>SUM(K28:K34)</f>
        <v>0</v>
      </c>
      <c r="L27" s="220"/>
      <c r="M27" s="220">
        <f>SUM(M28:M34)</f>
        <v>0</v>
      </c>
      <c r="N27" s="219"/>
      <c r="O27" s="219">
        <f>SUM(O28:O34)</f>
        <v>0.15</v>
      </c>
      <c r="P27" s="219"/>
      <c r="Q27" s="219">
        <f>SUM(Q28:Q34)</f>
        <v>0</v>
      </c>
      <c r="R27" s="221"/>
      <c r="S27" s="215"/>
      <c r="T27" s="215">
        <f>SUM(T28:T34)</f>
        <v>8.19</v>
      </c>
      <c r="U27" s="215"/>
      <c r="V27" s="215"/>
      <c r="W27" s="215"/>
      <c r="AE27" t="s">
        <v>136</v>
      </c>
    </row>
    <row r="28" spans="1:58" outlineLevel="1">
      <c r="A28" s="223">
        <v>6</v>
      </c>
      <c r="B28" s="224" t="s">
        <v>170</v>
      </c>
      <c r="C28" s="242" t="s">
        <v>171</v>
      </c>
      <c r="D28" s="225" t="s">
        <v>148</v>
      </c>
      <c r="E28" s="226">
        <v>30.195</v>
      </c>
      <c r="F28" s="227"/>
      <c r="G28" s="228">
        <f>ROUND(E28*F28,2)</f>
        <v>0</v>
      </c>
      <c r="H28" s="227"/>
      <c r="I28" s="228">
        <f>ROUND(E28*H28,2)</f>
        <v>0</v>
      </c>
      <c r="J28" s="227"/>
      <c r="K28" s="228">
        <f>ROUND(E28*J28,2)</f>
        <v>0</v>
      </c>
      <c r="L28" s="228">
        <v>21</v>
      </c>
      <c r="M28" s="228">
        <f>G28*(1+L28/100)</f>
        <v>0</v>
      </c>
      <c r="N28" s="226">
        <v>0</v>
      </c>
      <c r="O28" s="226">
        <f>ROUND(E28*N28,2)</f>
        <v>0</v>
      </c>
      <c r="P28" s="226">
        <v>0</v>
      </c>
      <c r="Q28" s="226">
        <f>ROUND(E28*P28,2)</f>
        <v>0</v>
      </c>
      <c r="R28" s="229" t="s">
        <v>149</v>
      </c>
      <c r="S28" s="212">
        <v>0.26</v>
      </c>
      <c r="T28" s="212">
        <f>ROUND(E28*S28,2)</f>
        <v>7.85</v>
      </c>
      <c r="U28" s="212"/>
      <c r="V28" s="212" t="s">
        <v>141</v>
      </c>
      <c r="W28" s="212" t="s">
        <v>142</v>
      </c>
      <c r="X28" s="202"/>
      <c r="Y28" s="202"/>
      <c r="Z28" s="202"/>
      <c r="AA28" s="202"/>
      <c r="AB28" s="202"/>
      <c r="AC28" s="202"/>
      <c r="AD28" s="202"/>
      <c r="AE28" s="202" t="s">
        <v>143</v>
      </c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1:58" outlineLevel="2">
      <c r="A29" s="209"/>
      <c r="B29" s="210"/>
      <c r="C29" s="243" t="s">
        <v>233</v>
      </c>
      <c r="D29" s="213"/>
      <c r="E29" s="214">
        <v>30.195</v>
      </c>
      <c r="F29" s="212"/>
      <c r="G29" s="212"/>
      <c r="H29" s="212"/>
      <c r="I29" s="212"/>
      <c r="J29" s="212"/>
      <c r="K29" s="212"/>
      <c r="L29" s="212"/>
      <c r="M29" s="212"/>
      <c r="N29" s="211"/>
      <c r="O29" s="211"/>
      <c r="P29" s="211"/>
      <c r="Q29" s="211"/>
      <c r="R29" s="212"/>
      <c r="S29" s="212"/>
      <c r="T29" s="212"/>
      <c r="U29" s="212"/>
      <c r="V29" s="212"/>
      <c r="W29" s="212"/>
      <c r="X29" s="202"/>
      <c r="Y29" s="202"/>
      <c r="Z29" s="202"/>
      <c r="AA29" s="202"/>
      <c r="AB29" s="202"/>
      <c r="AC29" s="202"/>
      <c r="AD29" s="202"/>
      <c r="AE29" s="202" t="s">
        <v>145</v>
      </c>
      <c r="AF29" s="202">
        <v>0</v>
      </c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1:58" outlineLevel="1">
      <c r="A30" s="223">
        <v>7</v>
      </c>
      <c r="B30" s="224" t="s">
        <v>173</v>
      </c>
      <c r="C30" s="242" t="s">
        <v>174</v>
      </c>
      <c r="D30" s="225" t="s">
        <v>148</v>
      </c>
      <c r="E30" s="226">
        <v>33.214500000000001</v>
      </c>
      <c r="F30" s="227"/>
      <c r="G30" s="228">
        <f>ROUND(E30*F30,2)</f>
        <v>0</v>
      </c>
      <c r="H30" s="227"/>
      <c r="I30" s="228">
        <f>ROUND(E30*H30,2)</f>
        <v>0</v>
      </c>
      <c r="J30" s="227"/>
      <c r="K30" s="228">
        <f>ROUND(E30*J30,2)</f>
        <v>0</v>
      </c>
      <c r="L30" s="228">
        <v>21</v>
      </c>
      <c r="M30" s="228">
        <f>G30*(1+L30/100)</f>
        <v>0</v>
      </c>
      <c r="N30" s="226">
        <v>4.4000000000000003E-3</v>
      </c>
      <c r="O30" s="226">
        <f>ROUND(E30*N30,2)</f>
        <v>0.15</v>
      </c>
      <c r="P30" s="226">
        <v>0</v>
      </c>
      <c r="Q30" s="226">
        <f>ROUND(E30*P30,2)</f>
        <v>0</v>
      </c>
      <c r="R30" s="229" t="s">
        <v>149</v>
      </c>
      <c r="S30" s="212">
        <v>0</v>
      </c>
      <c r="T30" s="212">
        <f>ROUND(E30*S30,2)</f>
        <v>0</v>
      </c>
      <c r="U30" s="212"/>
      <c r="V30" s="212" t="s">
        <v>175</v>
      </c>
      <c r="W30" s="212" t="s">
        <v>142</v>
      </c>
      <c r="X30" s="202"/>
      <c r="Y30" s="202"/>
      <c r="Z30" s="202"/>
      <c r="AA30" s="202"/>
      <c r="AB30" s="202"/>
      <c r="AC30" s="202"/>
      <c r="AD30" s="202"/>
      <c r="AE30" s="202" t="s">
        <v>176</v>
      </c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1:58" outlineLevel="2">
      <c r="A31" s="209"/>
      <c r="B31" s="210"/>
      <c r="C31" s="244" t="s">
        <v>177</v>
      </c>
      <c r="D31" s="230"/>
      <c r="E31" s="230"/>
      <c r="F31" s="230"/>
      <c r="G31" s="230"/>
      <c r="H31" s="212"/>
      <c r="I31" s="212"/>
      <c r="J31" s="212"/>
      <c r="K31" s="212"/>
      <c r="L31" s="212"/>
      <c r="M31" s="212"/>
      <c r="N31" s="211"/>
      <c r="O31" s="211"/>
      <c r="P31" s="211"/>
      <c r="Q31" s="211"/>
      <c r="R31" s="212"/>
      <c r="S31" s="212"/>
      <c r="T31" s="212"/>
      <c r="U31" s="212"/>
      <c r="V31" s="212"/>
      <c r="W31" s="212"/>
      <c r="X31" s="202"/>
      <c r="Y31" s="202"/>
      <c r="Z31" s="202"/>
      <c r="AA31" s="202"/>
      <c r="AB31" s="202"/>
      <c r="AC31" s="202"/>
      <c r="AD31" s="202"/>
      <c r="AE31" s="202" t="s">
        <v>151</v>
      </c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1:58" outlineLevel="2">
      <c r="A32" s="209"/>
      <c r="B32" s="210"/>
      <c r="C32" s="243" t="s">
        <v>234</v>
      </c>
      <c r="D32" s="213"/>
      <c r="E32" s="214">
        <v>33.214500000000001</v>
      </c>
      <c r="F32" s="212"/>
      <c r="G32" s="212"/>
      <c r="H32" s="212"/>
      <c r="I32" s="212"/>
      <c r="J32" s="212"/>
      <c r="K32" s="212"/>
      <c r="L32" s="212"/>
      <c r="M32" s="212"/>
      <c r="N32" s="211"/>
      <c r="O32" s="211"/>
      <c r="P32" s="211"/>
      <c r="Q32" s="211"/>
      <c r="R32" s="212"/>
      <c r="S32" s="212"/>
      <c r="T32" s="212"/>
      <c r="U32" s="212"/>
      <c r="V32" s="212"/>
      <c r="W32" s="212"/>
      <c r="X32" s="202"/>
      <c r="Y32" s="202"/>
      <c r="Z32" s="202"/>
      <c r="AA32" s="202"/>
      <c r="AB32" s="202"/>
      <c r="AC32" s="202"/>
      <c r="AD32" s="202"/>
      <c r="AE32" s="202" t="s">
        <v>145</v>
      </c>
      <c r="AF32" s="202">
        <v>5</v>
      </c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1:58" outlineLevel="1">
      <c r="A33" s="223">
        <v>8</v>
      </c>
      <c r="B33" s="224" t="s">
        <v>179</v>
      </c>
      <c r="C33" s="242" t="s">
        <v>180</v>
      </c>
      <c r="D33" s="225" t="s">
        <v>165</v>
      </c>
      <c r="E33" s="226">
        <v>0.14613999999999999</v>
      </c>
      <c r="F33" s="227"/>
      <c r="G33" s="228">
        <f>ROUND(E33*F33,2)</f>
        <v>0</v>
      </c>
      <c r="H33" s="227"/>
      <c r="I33" s="228">
        <f>ROUND(E33*H33,2)</f>
        <v>0</v>
      </c>
      <c r="J33" s="227"/>
      <c r="K33" s="228">
        <f>ROUND(E33*J33,2)</f>
        <v>0</v>
      </c>
      <c r="L33" s="228">
        <v>21</v>
      </c>
      <c r="M33" s="228">
        <f>G33*(1+L33/100)</f>
        <v>0</v>
      </c>
      <c r="N33" s="226">
        <v>0</v>
      </c>
      <c r="O33" s="226">
        <f>ROUND(E33*N33,2)</f>
        <v>0</v>
      </c>
      <c r="P33" s="226">
        <v>0</v>
      </c>
      <c r="Q33" s="226">
        <f>ROUND(E33*P33,2)</f>
        <v>0</v>
      </c>
      <c r="R33" s="229" t="s">
        <v>140</v>
      </c>
      <c r="S33" s="212">
        <v>2.339</v>
      </c>
      <c r="T33" s="212">
        <f>ROUND(E33*S33,2)</f>
        <v>0.34</v>
      </c>
      <c r="U33" s="212"/>
      <c r="V33" s="212" t="s">
        <v>166</v>
      </c>
      <c r="W33" s="212" t="s">
        <v>142</v>
      </c>
      <c r="X33" s="202"/>
      <c r="Y33" s="202"/>
      <c r="Z33" s="202"/>
      <c r="AA33" s="202"/>
      <c r="AB33" s="202"/>
      <c r="AC33" s="202"/>
      <c r="AD33" s="202"/>
      <c r="AE33" s="202" t="s">
        <v>167</v>
      </c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1:58" outlineLevel="2">
      <c r="A34" s="209"/>
      <c r="B34" s="210"/>
      <c r="C34" s="246" t="s">
        <v>181</v>
      </c>
      <c r="D34" s="233"/>
      <c r="E34" s="233"/>
      <c r="F34" s="233"/>
      <c r="G34" s="233"/>
      <c r="H34" s="212"/>
      <c r="I34" s="212"/>
      <c r="J34" s="212"/>
      <c r="K34" s="212"/>
      <c r="L34" s="212"/>
      <c r="M34" s="212"/>
      <c r="N34" s="211"/>
      <c r="O34" s="211"/>
      <c r="P34" s="211"/>
      <c r="Q34" s="211"/>
      <c r="R34" s="212"/>
      <c r="S34" s="212"/>
      <c r="T34" s="212"/>
      <c r="U34" s="212"/>
      <c r="V34" s="212"/>
      <c r="W34" s="212"/>
      <c r="X34" s="202"/>
      <c r="Y34" s="202"/>
      <c r="Z34" s="202"/>
      <c r="AA34" s="202"/>
      <c r="AB34" s="202"/>
      <c r="AC34" s="202"/>
      <c r="AD34" s="202"/>
      <c r="AE34" s="202" t="s">
        <v>169</v>
      </c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1:58">
      <c r="A35" s="216" t="s">
        <v>135</v>
      </c>
      <c r="B35" s="217" t="s">
        <v>100</v>
      </c>
      <c r="C35" s="241" t="s">
        <v>101</v>
      </c>
      <c r="D35" s="218"/>
      <c r="E35" s="219"/>
      <c r="F35" s="220"/>
      <c r="G35" s="220">
        <f>SUMIF(AE36:AE42,"&lt;&gt;NOR",G36:G42)</f>
        <v>0</v>
      </c>
      <c r="H35" s="220"/>
      <c r="I35" s="220">
        <f>SUM(I36:I42)</f>
        <v>0</v>
      </c>
      <c r="J35" s="220"/>
      <c r="K35" s="220">
        <f>SUM(K36:K42)</f>
        <v>0</v>
      </c>
      <c r="L35" s="220"/>
      <c r="M35" s="220">
        <f>SUM(M36:M42)</f>
        <v>0</v>
      </c>
      <c r="N35" s="219"/>
      <c r="O35" s="219">
        <f>SUM(O36:O42)</f>
        <v>0</v>
      </c>
      <c r="P35" s="219"/>
      <c r="Q35" s="219">
        <f>SUM(Q36:Q42)</f>
        <v>0</v>
      </c>
      <c r="R35" s="221"/>
      <c r="S35" s="215"/>
      <c r="T35" s="215">
        <f>SUM(T36:T42)</f>
        <v>1.02</v>
      </c>
      <c r="U35" s="215"/>
      <c r="V35" s="215"/>
      <c r="W35" s="215"/>
      <c r="AE35" t="s">
        <v>136</v>
      </c>
    </row>
    <row r="36" spans="1:58" outlineLevel="1">
      <c r="A36" s="223">
        <v>9</v>
      </c>
      <c r="B36" s="224" t="s">
        <v>182</v>
      </c>
      <c r="C36" s="242" t="s">
        <v>183</v>
      </c>
      <c r="D36" s="225" t="s">
        <v>139</v>
      </c>
      <c r="E36" s="226">
        <v>5.82</v>
      </c>
      <c r="F36" s="227"/>
      <c r="G36" s="228">
        <f>ROUND(E36*F36,2)</f>
        <v>0</v>
      </c>
      <c r="H36" s="227"/>
      <c r="I36" s="228">
        <f>ROUND(E36*H36,2)</f>
        <v>0</v>
      </c>
      <c r="J36" s="227"/>
      <c r="K36" s="228">
        <f>ROUND(E36*J36,2)</f>
        <v>0</v>
      </c>
      <c r="L36" s="228">
        <v>21</v>
      </c>
      <c r="M36" s="228">
        <f>G36*(1+L36/100)</f>
        <v>0</v>
      </c>
      <c r="N36" s="226">
        <v>0</v>
      </c>
      <c r="O36" s="226">
        <f>ROUND(E36*N36,2)</f>
        <v>0</v>
      </c>
      <c r="P36" s="226">
        <v>8.0000000000000007E-5</v>
      </c>
      <c r="Q36" s="226">
        <f>ROUND(E36*P36,2)</f>
        <v>0</v>
      </c>
      <c r="R36" s="229" t="s">
        <v>140</v>
      </c>
      <c r="S36" s="212">
        <v>3.5000000000000003E-2</v>
      </c>
      <c r="T36" s="212">
        <f>ROUND(E36*S36,2)</f>
        <v>0.2</v>
      </c>
      <c r="U36" s="212"/>
      <c r="V36" s="212" t="s">
        <v>141</v>
      </c>
      <c r="W36" s="212" t="s">
        <v>142</v>
      </c>
      <c r="X36" s="202"/>
      <c r="Y36" s="202"/>
      <c r="Z36" s="202"/>
      <c r="AA36" s="202"/>
      <c r="AB36" s="202"/>
      <c r="AC36" s="202"/>
      <c r="AD36" s="202"/>
      <c r="AE36" s="202" t="s">
        <v>143</v>
      </c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</row>
    <row r="37" spans="1:58" outlineLevel="2">
      <c r="A37" s="209"/>
      <c r="B37" s="210"/>
      <c r="C37" s="243" t="s">
        <v>235</v>
      </c>
      <c r="D37" s="213"/>
      <c r="E37" s="214">
        <v>5.82</v>
      </c>
      <c r="F37" s="212"/>
      <c r="G37" s="212"/>
      <c r="H37" s="212"/>
      <c r="I37" s="212"/>
      <c r="J37" s="212"/>
      <c r="K37" s="212"/>
      <c r="L37" s="212"/>
      <c r="M37" s="212"/>
      <c r="N37" s="211"/>
      <c r="O37" s="211"/>
      <c r="P37" s="211"/>
      <c r="Q37" s="211"/>
      <c r="R37" s="212"/>
      <c r="S37" s="212"/>
      <c r="T37" s="212"/>
      <c r="U37" s="212"/>
      <c r="V37" s="212"/>
      <c r="W37" s="212"/>
      <c r="X37" s="202"/>
      <c r="Y37" s="202"/>
      <c r="Z37" s="202"/>
      <c r="AA37" s="202"/>
      <c r="AB37" s="202"/>
      <c r="AC37" s="202"/>
      <c r="AD37" s="202"/>
      <c r="AE37" s="202" t="s">
        <v>145</v>
      </c>
      <c r="AF37" s="202">
        <v>0</v>
      </c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</row>
    <row r="38" spans="1:58" ht="22.5" outlineLevel="1">
      <c r="A38" s="234">
        <v>10</v>
      </c>
      <c r="B38" s="235" t="s">
        <v>185</v>
      </c>
      <c r="C38" s="247" t="s">
        <v>186</v>
      </c>
      <c r="D38" s="236" t="s">
        <v>139</v>
      </c>
      <c r="E38" s="237">
        <v>5.7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8.0000000000000007E-5</v>
      </c>
      <c r="O38" s="237">
        <f>ROUND(E38*N38,2)</f>
        <v>0</v>
      </c>
      <c r="P38" s="237">
        <v>0</v>
      </c>
      <c r="Q38" s="237">
        <f>ROUND(E38*P38,2)</f>
        <v>0</v>
      </c>
      <c r="R38" s="240" t="s">
        <v>140</v>
      </c>
      <c r="S38" s="212">
        <v>0.13719999999999999</v>
      </c>
      <c r="T38" s="212">
        <f>ROUND(E38*S38,2)</f>
        <v>0.78</v>
      </c>
      <c r="U38" s="212"/>
      <c r="V38" s="212" t="s">
        <v>141</v>
      </c>
      <c r="W38" s="212" t="s">
        <v>142</v>
      </c>
      <c r="X38" s="202"/>
      <c r="Y38" s="202"/>
      <c r="Z38" s="202"/>
      <c r="AA38" s="202"/>
      <c r="AB38" s="202"/>
      <c r="AC38" s="202"/>
      <c r="AD38" s="202"/>
      <c r="AE38" s="202" t="s">
        <v>143</v>
      </c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8" ht="22.5" outlineLevel="1">
      <c r="A39" s="223">
        <v>11</v>
      </c>
      <c r="B39" s="224" t="s">
        <v>187</v>
      </c>
      <c r="C39" s="242" t="s">
        <v>188</v>
      </c>
      <c r="D39" s="225" t="s">
        <v>148</v>
      </c>
      <c r="E39" s="226">
        <v>0.34200000000000003</v>
      </c>
      <c r="F39" s="227"/>
      <c r="G39" s="228">
        <f>ROUND(E39*F39,2)</f>
        <v>0</v>
      </c>
      <c r="H39" s="227"/>
      <c r="I39" s="228">
        <f>ROUND(E39*H39,2)</f>
        <v>0</v>
      </c>
      <c r="J39" s="227"/>
      <c r="K39" s="228">
        <f>ROUND(E39*J39,2)</f>
        <v>0</v>
      </c>
      <c r="L39" s="228">
        <v>21</v>
      </c>
      <c r="M39" s="228">
        <f>G39*(1+L39/100)</f>
        <v>0</v>
      </c>
      <c r="N39" s="226">
        <v>0</v>
      </c>
      <c r="O39" s="226">
        <f>ROUND(E39*N39,2)</f>
        <v>0</v>
      </c>
      <c r="P39" s="226">
        <v>3.5000000000000001E-3</v>
      </c>
      <c r="Q39" s="226">
        <f>ROUND(E39*P39,2)</f>
        <v>0</v>
      </c>
      <c r="R39" s="229" t="s">
        <v>140</v>
      </c>
      <c r="S39" s="212">
        <v>0.128</v>
      </c>
      <c r="T39" s="212">
        <f>ROUND(E39*S39,2)</f>
        <v>0.04</v>
      </c>
      <c r="U39" s="212"/>
      <c r="V39" s="212" t="s">
        <v>141</v>
      </c>
      <c r="W39" s="212" t="s">
        <v>142</v>
      </c>
      <c r="X39" s="202"/>
      <c r="Y39" s="202"/>
      <c r="Z39" s="202"/>
      <c r="AA39" s="202"/>
      <c r="AB39" s="202"/>
      <c r="AC39" s="202"/>
      <c r="AD39" s="202"/>
      <c r="AE39" s="202" t="s">
        <v>143</v>
      </c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8" outlineLevel="2">
      <c r="A40" s="209"/>
      <c r="B40" s="210"/>
      <c r="C40" s="243" t="s">
        <v>236</v>
      </c>
      <c r="D40" s="213"/>
      <c r="E40" s="214">
        <v>0.34200000000000003</v>
      </c>
      <c r="F40" s="212"/>
      <c r="G40" s="212"/>
      <c r="H40" s="212"/>
      <c r="I40" s="212"/>
      <c r="J40" s="212"/>
      <c r="K40" s="212"/>
      <c r="L40" s="212"/>
      <c r="M40" s="212"/>
      <c r="N40" s="211"/>
      <c r="O40" s="211"/>
      <c r="P40" s="211"/>
      <c r="Q40" s="211"/>
      <c r="R40" s="212"/>
      <c r="S40" s="212"/>
      <c r="T40" s="212"/>
      <c r="U40" s="212"/>
      <c r="V40" s="212"/>
      <c r="W40" s="212"/>
      <c r="X40" s="202"/>
      <c r="Y40" s="202"/>
      <c r="Z40" s="202"/>
      <c r="AA40" s="202"/>
      <c r="AB40" s="202"/>
      <c r="AC40" s="202"/>
      <c r="AD40" s="202"/>
      <c r="AE40" s="202" t="s">
        <v>145</v>
      </c>
      <c r="AF40" s="202">
        <v>0</v>
      </c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 outlineLevel="1">
      <c r="A41" s="223">
        <v>12</v>
      </c>
      <c r="B41" s="224" t="s">
        <v>190</v>
      </c>
      <c r="C41" s="242" t="s">
        <v>191</v>
      </c>
      <c r="D41" s="225" t="s">
        <v>165</v>
      </c>
      <c r="E41" s="226">
        <v>4.6000000000000001E-4</v>
      </c>
      <c r="F41" s="227"/>
      <c r="G41" s="228">
        <f>ROUND(E41*F41,2)</f>
        <v>0</v>
      </c>
      <c r="H41" s="227"/>
      <c r="I41" s="228">
        <f>ROUND(E41*H41,2)</f>
        <v>0</v>
      </c>
      <c r="J41" s="227"/>
      <c r="K41" s="228">
        <f>ROUND(E41*J41,2)</f>
        <v>0</v>
      </c>
      <c r="L41" s="228">
        <v>21</v>
      </c>
      <c r="M41" s="228">
        <f>G41*(1+L41/100)</f>
        <v>0</v>
      </c>
      <c r="N41" s="226">
        <v>0</v>
      </c>
      <c r="O41" s="226">
        <f>ROUND(E41*N41,2)</f>
        <v>0</v>
      </c>
      <c r="P41" s="226">
        <v>0</v>
      </c>
      <c r="Q41" s="226">
        <f>ROUND(E41*P41,2)</f>
        <v>0</v>
      </c>
      <c r="R41" s="229" t="s">
        <v>140</v>
      </c>
      <c r="S41" s="212">
        <v>1.1140000000000001</v>
      </c>
      <c r="T41" s="212">
        <f>ROUND(E41*S41,2)</f>
        <v>0</v>
      </c>
      <c r="U41" s="212"/>
      <c r="V41" s="212" t="s">
        <v>166</v>
      </c>
      <c r="W41" s="212" t="s">
        <v>142</v>
      </c>
      <c r="X41" s="202"/>
      <c r="Y41" s="202"/>
      <c r="Z41" s="202"/>
      <c r="AA41" s="202"/>
      <c r="AB41" s="202"/>
      <c r="AC41" s="202"/>
      <c r="AD41" s="202"/>
      <c r="AE41" s="202" t="s">
        <v>167</v>
      </c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</row>
    <row r="42" spans="1:58" outlineLevel="2">
      <c r="A42" s="209"/>
      <c r="B42" s="210"/>
      <c r="C42" s="246" t="s">
        <v>192</v>
      </c>
      <c r="D42" s="233"/>
      <c r="E42" s="233"/>
      <c r="F42" s="233"/>
      <c r="G42" s="233"/>
      <c r="H42" s="212"/>
      <c r="I42" s="212"/>
      <c r="J42" s="212"/>
      <c r="K42" s="212"/>
      <c r="L42" s="212"/>
      <c r="M42" s="212"/>
      <c r="N42" s="211"/>
      <c r="O42" s="211"/>
      <c r="P42" s="211"/>
      <c r="Q42" s="211"/>
      <c r="R42" s="212"/>
      <c r="S42" s="212"/>
      <c r="T42" s="212"/>
      <c r="U42" s="212"/>
      <c r="V42" s="212"/>
      <c r="W42" s="212"/>
      <c r="X42" s="202"/>
      <c r="Y42" s="202"/>
      <c r="Z42" s="202"/>
      <c r="AA42" s="202"/>
      <c r="AB42" s="202"/>
      <c r="AC42" s="202"/>
      <c r="AD42" s="202"/>
      <c r="AE42" s="202" t="s">
        <v>169</v>
      </c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8">
      <c r="A43" s="216" t="s">
        <v>135</v>
      </c>
      <c r="B43" s="217" t="s">
        <v>104</v>
      </c>
      <c r="C43" s="241" t="s">
        <v>105</v>
      </c>
      <c r="D43" s="218"/>
      <c r="E43" s="219"/>
      <c r="F43" s="220"/>
      <c r="G43" s="220">
        <f>SUMIF(AE44:AE53,"&lt;&gt;NOR",G44:G53)</f>
        <v>0</v>
      </c>
      <c r="H43" s="220"/>
      <c r="I43" s="220">
        <f>SUM(I44:I53)</f>
        <v>0</v>
      </c>
      <c r="J43" s="220"/>
      <c r="K43" s="220">
        <f>SUM(K44:K53)</f>
        <v>0</v>
      </c>
      <c r="L43" s="220"/>
      <c r="M43" s="220">
        <f>SUM(M44:M53)</f>
        <v>0</v>
      </c>
      <c r="N43" s="219"/>
      <c r="O43" s="219">
        <f>SUM(O44:O53)</f>
        <v>0.01</v>
      </c>
      <c r="P43" s="219"/>
      <c r="Q43" s="219">
        <f>SUM(Q44:Q53)</f>
        <v>0</v>
      </c>
      <c r="R43" s="221"/>
      <c r="S43" s="215"/>
      <c r="T43" s="215">
        <f>SUM(T44:T53)</f>
        <v>5.0600000000000005</v>
      </c>
      <c r="U43" s="215"/>
      <c r="V43" s="215"/>
      <c r="W43" s="215"/>
      <c r="AE43" t="s">
        <v>136</v>
      </c>
    </row>
    <row r="44" spans="1:58" outlineLevel="1">
      <c r="A44" s="223">
        <v>13</v>
      </c>
      <c r="B44" s="224" t="s">
        <v>193</v>
      </c>
      <c r="C44" s="242" t="s">
        <v>194</v>
      </c>
      <c r="D44" s="225" t="s">
        <v>148</v>
      </c>
      <c r="E44" s="226">
        <v>28.128499999999999</v>
      </c>
      <c r="F44" s="227"/>
      <c r="G44" s="228">
        <f>ROUND(E44*F44,2)</f>
        <v>0</v>
      </c>
      <c r="H44" s="227"/>
      <c r="I44" s="228">
        <f>ROUND(E44*H44,2)</f>
        <v>0</v>
      </c>
      <c r="J44" s="227"/>
      <c r="K44" s="228">
        <f>ROUND(E44*J44,2)</f>
        <v>0</v>
      </c>
      <c r="L44" s="228">
        <v>21</v>
      </c>
      <c r="M44" s="228">
        <f>G44*(1+L44/100)</f>
        <v>0</v>
      </c>
      <c r="N44" s="226">
        <v>6.9999999999999994E-5</v>
      </c>
      <c r="O44" s="226">
        <f>ROUND(E44*N44,2)</f>
        <v>0</v>
      </c>
      <c r="P44" s="226">
        <v>0</v>
      </c>
      <c r="Q44" s="226">
        <f>ROUND(E44*P44,2)</f>
        <v>0</v>
      </c>
      <c r="R44" s="229" t="s">
        <v>140</v>
      </c>
      <c r="S44" s="212">
        <v>3.2480000000000002E-2</v>
      </c>
      <c r="T44" s="212">
        <f>ROUND(E44*S44,2)</f>
        <v>0.91</v>
      </c>
      <c r="U44" s="212"/>
      <c r="V44" s="212" t="s">
        <v>141</v>
      </c>
      <c r="W44" s="212" t="s">
        <v>142</v>
      </c>
      <c r="X44" s="202"/>
      <c r="Y44" s="202"/>
      <c r="Z44" s="202"/>
      <c r="AA44" s="202"/>
      <c r="AB44" s="202"/>
      <c r="AC44" s="202"/>
      <c r="AD44" s="202"/>
      <c r="AE44" s="202" t="s">
        <v>143</v>
      </c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8" outlineLevel="2">
      <c r="A45" s="209"/>
      <c r="B45" s="210"/>
      <c r="C45" s="243" t="s">
        <v>237</v>
      </c>
      <c r="D45" s="213"/>
      <c r="E45" s="214">
        <v>23.128499999999999</v>
      </c>
      <c r="F45" s="212"/>
      <c r="G45" s="212"/>
      <c r="H45" s="212"/>
      <c r="I45" s="212"/>
      <c r="J45" s="212"/>
      <c r="K45" s="212"/>
      <c r="L45" s="212"/>
      <c r="M45" s="212"/>
      <c r="N45" s="211"/>
      <c r="O45" s="211"/>
      <c r="P45" s="211"/>
      <c r="Q45" s="211"/>
      <c r="R45" s="212"/>
      <c r="S45" s="212"/>
      <c r="T45" s="212"/>
      <c r="U45" s="212"/>
      <c r="V45" s="212"/>
      <c r="W45" s="212"/>
      <c r="X45" s="202"/>
      <c r="Y45" s="202"/>
      <c r="Z45" s="202"/>
      <c r="AA45" s="202"/>
      <c r="AB45" s="202"/>
      <c r="AC45" s="202"/>
      <c r="AD45" s="202"/>
      <c r="AE45" s="202" t="s">
        <v>145</v>
      </c>
      <c r="AF45" s="202">
        <v>5</v>
      </c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8" outlineLevel="3">
      <c r="A46" s="209"/>
      <c r="B46" s="210"/>
      <c r="C46" s="243" t="s">
        <v>196</v>
      </c>
      <c r="D46" s="213"/>
      <c r="E46" s="214">
        <v>5</v>
      </c>
      <c r="F46" s="212"/>
      <c r="G46" s="212"/>
      <c r="H46" s="212"/>
      <c r="I46" s="212"/>
      <c r="J46" s="212"/>
      <c r="K46" s="212"/>
      <c r="L46" s="212"/>
      <c r="M46" s="212"/>
      <c r="N46" s="211"/>
      <c r="O46" s="211"/>
      <c r="P46" s="211"/>
      <c r="Q46" s="211"/>
      <c r="R46" s="212"/>
      <c r="S46" s="212"/>
      <c r="T46" s="212"/>
      <c r="U46" s="212"/>
      <c r="V46" s="212"/>
      <c r="W46" s="212"/>
      <c r="X46" s="202"/>
      <c r="Y46" s="202"/>
      <c r="Z46" s="202"/>
      <c r="AA46" s="202"/>
      <c r="AB46" s="202"/>
      <c r="AC46" s="202"/>
      <c r="AD46" s="202"/>
      <c r="AE46" s="202" t="s">
        <v>145</v>
      </c>
      <c r="AF46" s="202">
        <v>0</v>
      </c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8" outlineLevel="1">
      <c r="A47" s="223">
        <v>14</v>
      </c>
      <c r="B47" s="224" t="s">
        <v>197</v>
      </c>
      <c r="C47" s="242" t="s">
        <v>198</v>
      </c>
      <c r="D47" s="225" t="s">
        <v>148</v>
      </c>
      <c r="E47" s="226">
        <v>28.128499999999999</v>
      </c>
      <c r="F47" s="227"/>
      <c r="G47" s="228">
        <f>ROUND(E47*F47,2)</f>
        <v>0</v>
      </c>
      <c r="H47" s="227"/>
      <c r="I47" s="228">
        <f>ROUND(E47*H47,2)</f>
        <v>0</v>
      </c>
      <c r="J47" s="227"/>
      <c r="K47" s="228">
        <f>ROUND(E47*J47,2)</f>
        <v>0</v>
      </c>
      <c r="L47" s="228">
        <v>21</v>
      </c>
      <c r="M47" s="228">
        <f>G47*(1+L47/100)</f>
        <v>0</v>
      </c>
      <c r="N47" s="226">
        <v>1.3999999999999999E-4</v>
      </c>
      <c r="O47" s="226">
        <f>ROUND(E47*N47,2)</f>
        <v>0</v>
      </c>
      <c r="P47" s="226">
        <v>0</v>
      </c>
      <c r="Q47" s="226">
        <f>ROUND(E47*P47,2)</f>
        <v>0</v>
      </c>
      <c r="R47" s="229" t="s">
        <v>140</v>
      </c>
      <c r="S47" s="212">
        <v>0.10191</v>
      </c>
      <c r="T47" s="212">
        <f>ROUND(E47*S47,2)</f>
        <v>2.87</v>
      </c>
      <c r="U47" s="212"/>
      <c r="V47" s="212" t="s">
        <v>141</v>
      </c>
      <c r="W47" s="212" t="s">
        <v>142</v>
      </c>
      <c r="X47" s="202"/>
      <c r="Y47" s="202"/>
      <c r="Z47" s="202"/>
      <c r="AA47" s="202"/>
      <c r="AB47" s="202"/>
      <c r="AC47" s="202"/>
      <c r="AD47" s="202"/>
      <c r="AE47" s="202" t="s">
        <v>143</v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8" outlineLevel="2">
      <c r="A48" s="209"/>
      <c r="B48" s="210"/>
      <c r="C48" s="243" t="s">
        <v>238</v>
      </c>
      <c r="D48" s="213"/>
      <c r="E48" s="214">
        <v>28.128499999999999</v>
      </c>
      <c r="F48" s="212"/>
      <c r="G48" s="212"/>
      <c r="H48" s="212"/>
      <c r="I48" s="212"/>
      <c r="J48" s="212"/>
      <c r="K48" s="212"/>
      <c r="L48" s="212"/>
      <c r="M48" s="212"/>
      <c r="N48" s="211"/>
      <c r="O48" s="211"/>
      <c r="P48" s="211"/>
      <c r="Q48" s="211"/>
      <c r="R48" s="212"/>
      <c r="S48" s="212"/>
      <c r="T48" s="212"/>
      <c r="U48" s="212"/>
      <c r="V48" s="212"/>
      <c r="W48" s="212"/>
      <c r="X48" s="202"/>
      <c r="Y48" s="202"/>
      <c r="Z48" s="202"/>
      <c r="AA48" s="202"/>
      <c r="AB48" s="202"/>
      <c r="AC48" s="202"/>
      <c r="AD48" s="202"/>
      <c r="AE48" s="202" t="s">
        <v>145</v>
      </c>
      <c r="AF48" s="202">
        <v>5</v>
      </c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outlineLevel="1">
      <c r="A49" s="223">
        <v>15</v>
      </c>
      <c r="B49" s="224" t="s">
        <v>200</v>
      </c>
      <c r="C49" s="242" t="s">
        <v>201</v>
      </c>
      <c r="D49" s="225" t="s">
        <v>148</v>
      </c>
      <c r="E49" s="226">
        <v>30.195</v>
      </c>
      <c r="F49" s="227"/>
      <c r="G49" s="228">
        <f>ROUND(E49*F49,2)</f>
        <v>0</v>
      </c>
      <c r="H49" s="227"/>
      <c r="I49" s="228">
        <f>ROUND(E49*H49,2)</f>
        <v>0</v>
      </c>
      <c r="J49" s="227"/>
      <c r="K49" s="228">
        <f>ROUND(E49*J49,2)</f>
        <v>0</v>
      </c>
      <c r="L49" s="228">
        <v>21</v>
      </c>
      <c r="M49" s="228">
        <f>G49*(1+L49/100)</f>
        <v>0</v>
      </c>
      <c r="N49" s="226">
        <v>0</v>
      </c>
      <c r="O49" s="226">
        <f>ROUND(E49*N49,2)</f>
        <v>0</v>
      </c>
      <c r="P49" s="226">
        <v>0</v>
      </c>
      <c r="Q49" s="226">
        <f>ROUND(E49*P49,2)</f>
        <v>0</v>
      </c>
      <c r="R49" s="229" t="s">
        <v>140</v>
      </c>
      <c r="S49" s="212">
        <v>7.0000000000000001E-3</v>
      </c>
      <c r="T49" s="212">
        <f>ROUND(E49*S49,2)</f>
        <v>0.21</v>
      </c>
      <c r="U49" s="212"/>
      <c r="V49" s="212" t="s">
        <v>141</v>
      </c>
      <c r="W49" s="212" t="s">
        <v>142</v>
      </c>
      <c r="X49" s="202"/>
      <c r="Y49" s="202"/>
      <c r="Z49" s="202"/>
      <c r="AA49" s="202"/>
      <c r="AB49" s="202"/>
      <c r="AC49" s="202"/>
      <c r="AD49" s="202"/>
      <c r="AE49" s="202" t="s">
        <v>143</v>
      </c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outlineLevel="2">
      <c r="A50" s="209"/>
      <c r="B50" s="210"/>
      <c r="C50" s="243" t="s">
        <v>239</v>
      </c>
      <c r="D50" s="213"/>
      <c r="E50" s="214">
        <v>30.195</v>
      </c>
      <c r="F50" s="212"/>
      <c r="G50" s="212"/>
      <c r="H50" s="212"/>
      <c r="I50" s="212"/>
      <c r="J50" s="212"/>
      <c r="K50" s="212"/>
      <c r="L50" s="212"/>
      <c r="M50" s="212"/>
      <c r="N50" s="211"/>
      <c r="O50" s="211"/>
      <c r="P50" s="211"/>
      <c r="Q50" s="211"/>
      <c r="R50" s="212"/>
      <c r="S50" s="212"/>
      <c r="T50" s="212"/>
      <c r="U50" s="212"/>
      <c r="V50" s="212"/>
      <c r="W50" s="212"/>
      <c r="X50" s="202"/>
      <c r="Y50" s="202"/>
      <c r="Z50" s="202"/>
      <c r="AA50" s="202"/>
      <c r="AB50" s="202"/>
      <c r="AC50" s="202"/>
      <c r="AD50" s="202"/>
      <c r="AE50" s="202" t="s">
        <v>145</v>
      </c>
      <c r="AF50" s="202">
        <v>5</v>
      </c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outlineLevel="1">
      <c r="A51" s="234">
        <v>16</v>
      </c>
      <c r="B51" s="235" t="s">
        <v>203</v>
      </c>
      <c r="C51" s="247" t="s">
        <v>204</v>
      </c>
      <c r="D51" s="236" t="s">
        <v>148</v>
      </c>
      <c r="E51" s="237">
        <v>20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1.0000000000000001E-5</v>
      </c>
      <c r="O51" s="237">
        <f>ROUND(E51*N51,2)</f>
        <v>0</v>
      </c>
      <c r="P51" s="237">
        <v>0</v>
      </c>
      <c r="Q51" s="237">
        <f>ROUND(E51*P51,2)</f>
        <v>0</v>
      </c>
      <c r="R51" s="240" t="s">
        <v>140</v>
      </c>
      <c r="S51" s="212">
        <v>2.9000000000000001E-2</v>
      </c>
      <c r="T51" s="212">
        <f>ROUND(E51*S51,2)</f>
        <v>0.57999999999999996</v>
      </c>
      <c r="U51" s="212"/>
      <c r="V51" s="212" t="s">
        <v>141</v>
      </c>
      <c r="W51" s="212" t="s">
        <v>142</v>
      </c>
      <c r="X51" s="202"/>
      <c r="Y51" s="202"/>
      <c r="Z51" s="202"/>
      <c r="AA51" s="202"/>
      <c r="AB51" s="202"/>
      <c r="AC51" s="202"/>
      <c r="AD51" s="202"/>
      <c r="AE51" s="202" t="s">
        <v>143</v>
      </c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outlineLevel="1">
      <c r="A52" s="223">
        <v>17</v>
      </c>
      <c r="B52" s="224" t="s">
        <v>205</v>
      </c>
      <c r="C52" s="242" t="s">
        <v>206</v>
      </c>
      <c r="D52" s="225" t="s">
        <v>148</v>
      </c>
      <c r="E52" s="226">
        <v>36.479999999999997</v>
      </c>
      <c r="F52" s="227"/>
      <c r="G52" s="228">
        <f>ROUND(E52*F52,2)</f>
        <v>0</v>
      </c>
      <c r="H52" s="227"/>
      <c r="I52" s="228">
        <f>ROUND(E52*H52,2)</f>
        <v>0</v>
      </c>
      <c r="J52" s="227"/>
      <c r="K52" s="228">
        <f>ROUND(E52*J52,2)</f>
        <v>0</v>
      </c>
      <c r="L52" s="228">
        <v>21</v>
      </c>
      <c r="M52" s="228">
        <f>G52*(1+L52/100)</f>
        <v>0</v>
      </c>
      <c r="N52" s="226">
        <v>3.5E-4</v>
      </c>
      <c r="O52" s="226">
        <f>ROUND(E52*N52,2)</f>
        <v>0.01</v>
      </c>
      <c r="P52" s="226">
        <v>0</v>
      </c>
      <c r="Q52" s="226">
        <f>ROUND(E52*P52,2)</f>
        <v>0</v>
      </c>
      <c r="R52" s="229" t="s">
        <v>140</v>
      </c>
      <c r="S52" s="212">
        <v>1.35E-2</v>
      </c>
      <c r="T52" s="212">
        <f>ROUND(E52*S52,2)</f>
        <v>0.49</v>
      </c>
      <c r="U52" s="212"/>
      <c r="V52" s="212" t="s">
        <v>141</v>
      </c>
      <c r="W52" s="212" t="s">
        <v>142</v>
      </c>
      <c r="X52" s="202"/>
      <c r="Y52" s="202"/>
      <c r="Z52" s="202"/>
      <c r="AA52" s="202"/>
      <c r="AB52" s="202"/>
      <c r="AC52" s="202"/>
      <c r="AD52" s="202"/>
      <c r="AE52" s="202" t="s">
        <v>143</v>
      </c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outlineLevel="2">
      <c r="A53" s="209"/>
      <c r="B53" s="210"/>
      <c r="C53" s="243" t="s">
        <v>240</v>
      </c>
      <c r="D53" s="213"/>
      <c r="E53" s="214">
        <v>36.479999999999997</v>
      </c>
      <c r="F53" s="212"/>
      <c r="G53" s="212"/>
      <c r="H53" s="212"/>
      <c r="I53" s="212"/>
      <c r="J53" s="212"/>
      <c r="K53" s="212"/>
      <c r="L53" s="212"/>
      <c r="M53" s="212"/>
      <c r="N53" s="211"/>
      <c r="O53" s="211"/>
      <c r="P53" s="211"/>
      <c r="Q53" s="211"/>
      <c r="R53" s="212"/>
      <c r="S53" s="212"/>
      <c r="T53" s="212"/>
      <c r="U53" s="212"/>
      <c r="V53" s="212"/>
      <c r="W53" s="212"/>
      <c r="X53" s="202"/>
      <c r="Y53" s="202"/>
      <c r="Z53" s="202"/>
      <c r="AA53" s="202"/>
      <c r="AB53" s="202"/>
      <c r="AC53" s="202"/>
      <c r="AD53" s="202"/>
      <c r="AE53" s="202" t="s">
        <v>145</v>
      </c>
      <c r="AF53" s="202">
        <v>0</v>
      </c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>
      <c r="A54" s="216" t="s">
        <v>135</v>
      </c>
      <c r="B54" s="217" t="s">
        <v>106</v>
      </c>
      <c r="C54" s="241" t="s">
        <v>107</v>
      </c>
      <c r="D54" s="218"/>
      <c r="E54" s="219"/>
      <c r="F54" s="220"/>
      <c r="G54" s="220">
        <f>SUMIF(AE55:AE62,"&lt;&gt;NOR",G55:G62)</f>
        <v>0</v>
      </c>
      <c r="H54" s="220"/>
      <c r="I54" s="220">
        <f>SUM(I55:I62)</f>
        <v>0</v>
      </c>
      <c r="J54" s="220"/>
      <c r="K54" s="220">
        <f>SUM(K55:K62)</f>
        <v>0</v>
      </c>
      <c r="L54" s="220"/>
      <c r="M54" s="220">
        <f>SUM(M55:M62)</f>
        <v>0</v>
      </c>
      <c r="N54" s="219"/>
      <c r="O54" s="219">
        <f>SUM(O55:O62)</f>
        <v>0</v>
      </c>
      <c r="P54" s="219"/>
      <c r="Q54" s="219">
        <f>SUM(Q55:Q62)</f>
        <v>0</v>
      </c>
      <c r="R54" s="221"/>
      <c r="S54" s="215"/>
      <c r="T54" s="215">
        <f>SUM(T55:T62)</f>
        <v>0</v>
      </c>
      <c r="U54" s="215"/>
      <c r="V54" s="215"/>
      <c r="W54" s="215"/>
      <c r="AE54" t="s">
        <v>136</v>
      </c>
    </row>
    <row r="55" spans="1:58" ht="22.5" outlineLevel="1">
      <c r="A55" s="234">
        <v>18</v>
      </c>
      <c r="B55" s="235" t="s">
        <v>208</v>
      </c>
      <c r="C55" s="247" t="s">
        <v>209</v>
      </c>
      <c r="D55" s="236" t="s">
        <v>165</v>
      </c>
      <c r="E55" s="237">
        <v>1.66E-3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40" t="s">
        <v>140</v>
      </c>
      <c r="S55" s="212">
        <v>2.0089999999999999</v>
      </c>
      <c r="T55" s="212">
        <f>ROUND(E55*S55,2)</f>
        <v>0</v>
      </c>
      <c r="U55" s="212"/>
      <c r="V55" s="212" t="s">
        <v>210</v>
      </c>
      <c r="W55" s="212" t="s">
        <v>142</v>
      </c>
      <c r="X55" s="202"/>
      <c r="Y55" s="202"/>
      <c r="Z55" s="202"/>
      <c r="AA55" s="202"/>
      <c r="AB55" s="202"/>
      <c r="AC55" s="202"/>
      <c r="AD55" s="202"/>
      <c r="AE55" s="202" t="s">
        <v>211</v>
      </c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ht="22.5" outlineLevel="1">
      <c r="A56" s="234">
        <v>19</v>
      </c>
      <c r="B56" s="235" t="s">
        <v>212</v>
      </c>
      <c r="C56" s="247" t="s">
        <v>213</v>
      </c>
      <c r="D56" s="236" t="s">
        <v>165</v>
      </c>
      <c r="E56" s="237">
        <v>4.9899999999999996E-3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40" t="s">
        <v>140</v>
      </c>
      <c r="S56" s="212">
        <v>0.95899999999999996</v>
      </c>
      <c r="T56" s="212">
        <f>ROUND(E56*S56,2)</f>
        <v>0</v>
      </c>
      <c r="U56" s="212"/>
      <c r="V56" s="212" t="s">
        <v>210</v>
      </c>
      <c r="W56" s="212" t="s">
        <v>142</v>
      </c>
      <c r="X56" s="202"/>
      <c r="Y56" s="202"/>
      <c r="Z56" s="202"/>
      <c r="AA56" s="202"/>
      <c r="AB56" s="202"/>
      <c r="AC56" s="202"/>
      <c r="AD56" s="202"/>
      <c r="AE56" s="202" t="s">
        <v>211</v>
      </c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outlineLevel="1">
      <c r="A57" s="223">
        <v>20</v>
      </c>
      <c r="B57" s="224" t="s">
        <v>214</v>
      </c>
      <c r="C57" s="242" t="s">
        <v>215</v>
      </c>
      <c r="D57" s="225" t="s">
        <v>165</v>
      </c>
      <c r="E57" s="226">
        <v>1.66E-3</v>
      </c>
      <c r="F57" s="227"/>
      <c r="G57" s="228">
        <f>ROUND(E57*F57,2)</f>
        <v>0</v>
      </c>
      <c r="H57" s="227"/>
      <c r="I57" s="228">
        <f>ROUND(E57*H57,2)</f>
        <v>0</v>
      </c>
      <c r="J57" s="227"/>
      <c r="K57" s="228">
        <f>ROUND(E57*J57,2)</f>
        <v>0</v>
      </c>
      <c r="L57" s="228">
        <v>21</v>
      </c>
      <c r="M57" s="228">
        <f>G57*(1+L57/100)</f>
        <v>0</v>
      </c>
      <c r="N57" s="226">
        <v>0</v>
      </c>
      <c r="O57" s="226">
        <f>ROUND(E57*N57,2)</f>
        <v>0</v>
      </c>
      <c r="P57" s="226">
        <v>0</v>
      </c>
      <c r="Q57" s="226">
        <f>ROUND(E57*P57,2)</f>
        <v>0</v>
      </c>
      <c r="R57" s="229" t="s">
        <v>140</v>
      </c>
      <c r="S57" s="212">
        <v>0.49</v>
      </c>
      <c r="T57" s="212">
        <f>ROUND(E57*S57,2)</f>
        <v>0</v>
      </c>
      <c r="U57" s="212"/>
      <c r="V57" s="212" t="s">
        <v>210</v>
      </c>
      <c r="W57" s="212" t="s">
        <v>142</v>
      </c>
      <c r="X57" s="202"/>
      <c r="Y57" s="202"/>
      <c r="Z57" s="202"/>
      <c r="AA57" s="202"/>
      <c r="AB57" s="202"/>
      <c r="AC57" s="202"/>
      <c r="AD57" s="202"/>
      <c r="AE57" s="202" t="s">
        <v>211</v>
      </c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outlineLevel="2">
      <c r="A58" s="209"/>
      <c r="B58" s="210"/>
      <c r="C58" s="244" t="s">
        <v>216</v>
      </c>
      <c r="D58" s="230"/>
      <c r="E58" s="230"/>
      <c r="F58" s="230"/>
      <c r="G58" s="230"/>
      <c r="H58" s="212"/>
      <c r="I58" s="212"/>
      <c r="J58" s="212"/>
      <c r="K58" s="212"/>
      <c r="L58" s="212"/>
      <c r="M58" s="212"/>
      <c r="N58" s="211"/>
      <c r="O58" s="211"/>
      <c r="P58" s="211"/>
      <c r="Q58" s="211"/>
      <c r="R58" s="212"/>
      <c r="S58" s="212"/>
      <c r="T58" s="212"/>
      <c r="U58" s="212"/>
      <c r="V58" s="212"/>
      <c r="W58" s="212"/>
      <c r="X58" s="202"/>
      <c r="Y58" s="202"/>
      <c r="Z58" s="202"/>
      <c r="AA58" s="202"/>
      <c r="AB58" s="202"/>
      <c r="AC58" s="202"/>
      <c r="AD58" s="202"/>
      <c r="AE58" s="202" t="s">
        <v>151</v>
      </c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outlineLevel="1">
      <c r="A59" s="234">
        <v>21</v>
      </c>
      <c r="B59" s="235" t="s">
        <v>217</v>
      </c>
      <c r="C59" s="247" t="s">
        <v>218</v>
      </c>
      <c r="D59" s="236" t="s">
        <v>165</v>
      </c>
      <c r="E59" s="237">
        <v>2.3279999999999999E-2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40" t="s">
        <v>140</v>
      </c>
      <c r="S59" s="212">
        <v>0</v>
      </c>
      <c r="T59" s="212">
        <f>ROUND(E59*S59,2)</f>
        <v>0</v>
      </c>
      <c r="U59" s="212"/>
      <c r="V59" s="212" t="s">
        <v>210</v>
      </c>
      <c r="W59" s="212" t="s">
        <v>142</v>
      </c>
      <c r="X59" s="202"/>
      <c r="Y59" s="202"/>
      <c r="Z59" s="202"/>
      <c r="AA59" s="202"/>
      <c r="AB59" s="202"/>
      <c r="AC59" s="202"/>
      <c r="AD59" s="202"/>
      <c r="AE59" s="202" t="s">
        <v>211</v>
      </c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outlineLevel="1">
      <c r="A60" s="234">
        <v>22</v>
      </c>
      <c r="B60" s="235" t="s">
        <v>219</v>
      </c>
      <c r="C60" s="247" t="s">
        <v>220</v>
      </c>
      <c r="D60" s="236" t="s">
        <v>165</v>
      </c>
      <c r="E60" s="237">
        <v>1.66E-3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40" t="s">
        <v>140</v>
      </c>
      <c r="S60" s="212">
        <v>0.94199999999999995</v>
      </c>
      <c r="T60" s="212">
        <f>ROUND(E60*S60,2)</f>
        <v>0</v>
      </c>
      <c r="U60" s="212"/>
      <c r="V60" s="212" t="s">
        <v>210</v>
      </c>
      <c r="W60" s="212" t="s">
        <v>142</v>
      </c>
      <c r="X60" s="202"/>
      <c r="Y60" s="202"/>
      <c r="Z60" s="202"/>
      <c r="AA60" s="202"/>
      <c r="AB60" s="202"/>
      <c r="AC60" s="202"/>
      <c r="AD60" s="202"/>
      <c r="AE60" s="202" t="s">
        <v>211</v>
      </c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outlineLevel="1">
      <c r="A61" s="223">
        <v>23</v>
      </c>
      <c r="B61" s="224" t="s">
        <v>221</v>
      </c>
      <c r="C61" s="242" t="s">
        <v>222</v>
      </c>
      <c r="D61" s="225" t="s">
        <v>165</v>
      </c>
      <c r="E61" s="226">
        <v>1.66E-3</v>
      </c>
      <c r="F61" s="227"/>
      <c r="G61" s="228">
        <f>ROUND(E61*F61,2)</f>
        <v>0</v>
      </c>
      <c r="H61" s="227"/>
      <c r="I61" s="228">
        <f>ROUND(E61*H61,2)</f>
        <v>0</v>
      </c>
      <c r="J61" s="227"/>
      <c r="K61" s="228">
        <f>ROUND(E61*J61,2)</f>
        <v>0</v>
      </c>
      <c r="L61" s="228">
        <v>21</v>
      </c>
      <c r="M61" s="228">
        <f>G61*(1+L61/100)</f>
        <v>0</v>
      </c>
      <c r="N61" s="226">
        <v>0</v>
      </c>
      <c r="O61" s="226">
        <f>ROUND(E61*N61,2)</f>
        <v>0</v>
      </c>
      <c r="P61" s="226">
        <v>0</v>
      </c>
      <c r="Q61" s="226">
        <f>ROUND(E61*P61,2)</f>
        <v>0</v>
      </c>
      <c r="R61" s="229" t="s">
        <v>140</v>
      </c>
      <c r="S61" s="212">
        <v>0</v>
      </c>
      <c r="T61" s="212">
        <f>ROUND(E61*S61,2)</f>
        <v>0</v>
      </c>
      <c r="U61" s="212"/>
      <c r="V61" s="212" t="s">
        <v>210</v>
      </c>
      <c r="W61" s="212" t="s">
        <v>142</v>
      </c>
      <c r="X61" s="202"/>
      <c r="Y61" s="202"/>
      <c r="Z61" s="202"/>
      <c r="AA61" s="202"/>
      <c r="AB61" s="202"/>
      <c r="AC61" s="202"/>
      <c r="AD61" s="202"/>
      <c r="AE61" s="202" t="s">
        <v>211</v>
      </c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outlineLevel="2">
      <c r="A62" s="209"/>
      <c r="B62" s="210"/>
      <c r="C62" s="244" t="s">
        <v>223</v>
      </c>
      <c r="D62" s="230"/>
      <c r="E62" s="230"/>
      <c r="F62" s="230"/>
      <c r="G62" s="230"/>
      <c r="H62" s="212"/>
      <c r="I62" s="212"/>
      <c r="J62" s="212"/>
      <c r="K62" s="212"/>
      <c r="L62" s="212"/>
      <c r="M62" s="212"/>
      <c r="N62" s="211"/>
      <c r="O62" s="211"/>
      <c r="P62" s="211"/>
      <c r="Q62" s="211"/>
      <c r="R62" s="212"/>
      <c r="S62" s="212"/>
      <c r="T62" s="212"/>
      <c r="U62" s="212"/>
      <c r="V62" s="212"/>
      <c r="W62" s="212"/>
      <c r="X62" s="202"/>
      <c r="Y62" s="202"/>
      <c r="Z62" s="202"/>
      <c r="AA62" s="202"/>
      <c r="AB62" s="202"/>
      <c r="AC62" s="202"/>
      <c r="AD62" s="202"/>
      <c r="AE62" s="202" t="s">
        <v>151</v>
      </c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>
      <c r="A63" s="3"/>
      <c r="B63" s="4"/>
      <c r="C63" s="248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AC63">
        <v>12</v>
      </c>
      <c r="AD63">
        <v>21</v>
      </c>
      <c r="AE63" t="s">
        <v>123</v>
      </c>
    </row>
    <row r="64" spans="1:58">
      <c r="A64" s="205"/>
      <c r="B64" s="206" t="s">
        <v>28</v>
      </c>
      <c r="C64" s="249"/>
      <c r="D64" s="207"/>
      <c r="E64" s="208"/>
      <c r="F64" s="208"/>
      <c r="G64" s="222">
        <f>G7+G17+G21+G24+G27+G35+G43+G54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AC64">
        <f>SUMIF(L6:L62,AC63,G6:G62)</f>
        <v>0</v>
      </c>
      <c r="AD64">
        <f>SUMIF(L6:L62,AD63,G6:G62)</f>
        <v>0</v>
      </c>
      <c r="AE64" t="s">
        <v>224</v>
      </c>
    </row>
    <row r="65" spans="3:31">
      <c r="C65" s="250"/>
      <c r="D65" s="10"/>
      <c r="AE65" t="s">
        <v>226</v>
      </c>
    </row>
    <row r="66" spans="3:31">
      <c r="D66" s="10"/>
    </row>
    <row r="67" spans="3:31">
      <c r="D67" s="10"/>
    </row>
    <row r="68" spans="3:31">
      <c r="D68" s="10"/>
    </row>
    <row r="69" spans="3:31">
      <c r="D69" s="10"/>
    </row>
    <row r="70" spans="3:31">
      <c r="D70" s="10"/>
    </row>
    <row r="71" spans="3:31">
      <c r="D71" s="10"/>
    </row>
    <row r="72" spans="3:31">
      <c r="D72" s="10"/>
    </row>
    <row r="73" spans="3:31">
      <c r="D73" s="10"/>
    </row>
    <row r="74" spans="3:31">
      <c r="D74" s="10"/>
    </row>
    <row r="75" spans="3:31">
      <c r="D75" s="10"/>
    </row>
    <row r="76" spans="3:31">
      <c r="D76" s="10"/>
    </row>
    <row r="77" spans="3:31">
      <c r="D77" s="10"/>
    </row>
    <row r="78" spans="3:31">
      <c r="D78" s="10"/>
    </row>
    <row r="79" spans="3:31">
      <c r="D79" s="10"/>
    </row>
    <row r="80" spans="3:31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4">
    <mergeCell ref="C42:G42"/>
    <mergeCell ref="C58:G58"/>
    <mergeCell ref="C62:G62"/>
    <mergeCell ref="C13:G13"/>
    <mergeCell ref="C14:G14"/>
    <mergeCell ref="C15:G15"/>
    <mergeCell ref="C26:G26"/>
    <mergeCell ref="C31:G31"/>
    <mergeCell ref="C34:G34"/>
    <mergeCell ref="A1:G1"/>
    <mergeCell ref="C2:G2"/>
    <mergeCell ref="C3:G3"/>
    <mergeCell ref="C11:G11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Z30" sqref="Z30"/>
    </sheetView>
  </sheetViews>
  <sheetFormatPr defaultRowHeight="12.75" outlineLevelRow="3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111</v>
      </c>
      <c r="B1" s="187"/>
      <c r="C1" s="187"/>
      <c r="D1" s="187"/>
      <c r="E1" s="187"/>
      <c r="F1" s="187"/>
      <c r="G1" s="187"/>
      <c r="AE1" t="s">
        <v>112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113</v>
      </c>
    </row>
    <row r="3" spans="1:58" ht="24.95" customHeight="1">
      <c r="A3" s="192" t="s">
        <v>9</v>
      </c>
      <c r="B3" s="193" t="s">
        <v>62</v>
      </c>
      <c r="C3" s="194" t="s">
        <v>63</v>
      </c>
      <c r="D3" s="195"/>
      <c r="E3" s="195"/>
      <c r="F3" s="195"/>
      <c r="G3" s="196"/>
      <c r="AE3" t="s">
        <v>114</v>
      </c>
    </row>
    <row r="4" spans="1:58">
      <c r="D4" s="10"/>
    </row>
    <row r="5" spans="1:58" ht="38.25">
      <c r="A5" s="198" t="s">
        <v>115</v>
      </c>
      <c r="B5" s="200" t="s">
        <v>116</v>
      </c>
      <c r="C5" s="200" t="s">
        <v>117</v>
      </c>
      <c r="D5" s="199" t="s">
        <v>118</v>
      </c>
      <c r="E5" s="198" t="s">
        <v>119</v>
      </c>
      <c r="F5" s="197" t="s">
        <v>120</v>
      </c>
      <c r="G5" s="198" t="s">
        <v>28</v>
      </c>
      <c r="H5" s="201" t="s">
        <v>29</v>
      </c>
      <c r="I5" s="201" t="s">
        <v>121</v>
      </c>
      <c r="J5" s="201" t="s">
        <v>30</v>
      </c>
      <c r="K5" s="201" t="s">
        <v>122</v>
      </c>
      <c r="L5" s="201" t="s">
        <v>123</v>
      </c>
      <c r="M5" s="201" t="s">
        <v>124</v>
      </c>
      <c r="N5" s="201" t="s">
        <v>125</v>
      </c>
      <c r="O5" s="201" t="s">
        <v>126</v>
      </c>
      <c r="P5" s="201" t="s">
        <v>127</v>
      </c>
      <c r="Q5" s="201" t="s">
        <v>128</v>
      </c>
      <c r="R5" s="201" t="s">
        <v>129</v>
      </c>
      <c r="S5" s="201" t="s">
        <v>130</v>
      </c>
      <c r="T5" s="201" t="s">
        <v>131</v>
      </c>
      <c r="U5" s="201" t="s">
        <v>132</v>
      </c>
      <c r="V5" s="201" t="s">
        <v>133</v>
      </c>
      <c r="W5" s="201" t="s">
        <v>134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16" t="s">
        <v>135</v>
      </c>
      <c r="B7" s="217" t="s">
        <v>78</v>
      </c>
      <c r="C7" s="241" t="s">
        <v>79</v>
      </c>
      <c r="D7" s="218"/>
      <c r="E7" s="219"/>
      <c r="F7" s="220"/>
      <c r="G7" s="220">
        <f>SUMIF(AE8:AE16,"&lt;&gt;NOR",G8:G16)</f>
        <v>0</v>
      </c>
      <c r="H7" s="220"/>
      <c r="I7" s="220">
        <f>SUM(I8:I16)</f>
        <v>0</v>
      </c>
      <c r="J7" s="220"/>
      <c r="K7" s="220">
        <f>SUM(K8:K16)</f>
        <v>0</v>
      </c>
      <c r="L7" s="220"/>
      <c r="M7" s="220">
        <f>SUM(M8:M16)</f>
        <v>0</v>
      </c>
      <c r="N7" s="219"/>
      <c r="O7" s="219">
        <f>SUM(O8:O16)</f>
        <v>0.26</v>
      </c>
      <c r="P7" s="219"/>
      <c r="Q7" s="219">
        <f>SUM(Q8:Q16)</f>
        <v>0</v>
      </c>
      <c r="R7" s="221"/>
      <c r="S7" s="215"/>
      <c r="T7" s="215">
        <f>SUM(T8:T16)</f>
        <v>17.989999999999998</v>
      </c>
      <c r="U7" s="215"/>
      <c r="V7" s="215"/>
      <c r="W7" s="215"/>
      <c r="AE7" t="s">
        <v>136</v>
      </c>
    </row>
    <row r="8" spans="1:58" ht="22.5" outlineLevel="1">
      <c r="A8" s="223">
        <v>1</v>
      </c>
      <c r="B8" s="224" t="s">
        <v>137</v>
      </c>
      <c r="C8" s="242" t="s">
        <v>138</v>
      </c>
      <c r="D8" s="225" t="s">
        <v>139</v>
      </c>
      <c r="E8" s="226">
        <v>7.73</v>
      </c>
      <c r="F8" s="227"/>
      <c r="G8" s="228">
        <f>ROUND(E8*F8,2)</f>
        <v>0</v>
      </c>
      <c r="H8" s="227"/>
      <c r="I8" s="228">
        <f>ROUND(E8*H8,2)</f>
        <v>0</v>
      </c>
      <c r="J8" s="227"/>
      <c r="K8" s="228">
        <f>ROUND(E8*J8,2)</f>
        <v>0</v>
      </c>
      <c r="L8" s="228">
        <v>21</v>
      </c>
      <c r="M8" s="228">
        <f>G8*(1+L8/100)</f>
        <v>0</v>
      </c>
      <c r="N8" s="226">
        <v>3.5E-4</v>
      </c>
      <c r="O8" s="226">
        <f>ROUND(E8*N8,2)</f>
        <v>0</v>
      </c>
      <c r="P8" s="226">
        <v>0</v>
      </c>
      <c r="Q8" s="226">
        <f>ROUND(E8*P8,2)</f>
        <v>0</v>
      </c>
      <c r="R8" s="229" t="s">
        <v>140</v>
      </c>
      <c r="S8" s="212">
        <v>0.1</v>
      </c>
      <c r="T8" s="212">
        <f>ROUND(E8*S8,2)</f>
        <v>0.77</v>
      </c>
      <c r="U8" s="212"/>
      <c r="V8" s="212" t="s">
        <v>141</v>
      </c>
      <c r="W8" s="212" t="s">
        <v>142</v>
      </c>
      <c r="X8" s="202"/>
      <c r="Y8" s="202"/>
      <c r="Z8" s="202"/>
      <c r="AA8" s="202"/>
      <c r="AB8" s="202"/>
      <c r="AC8" s="202"/>
      <c r="AD8" s="202"/>
      <c r="AE8" s="202" t="s">
        <v>143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3" t="s">
        <v>241</v>
      </c>
      <c r="D9" s="213"/>
      <c r="E9" s="214">
        <v>7.73</v>
      </c>
      <c r="F9" s="212"/>
      <c r="G9" s="212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145</v>
      </c>
      <c r="AF9" s="202">
        <v>0</v>
      </c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ht="22.5" outlineLevel="1">
      <c r="A10" s="223">
        <v>2</v>
      </c>
      <c r="B10" s="224" t="s">
        <v>228</v>
      </c>
      <c r="C10" s="242" t="s">
        <v>147</v>
      </c>
      <c r="D10" s="225" t="s">
        <v>148</v>
      </c>
      <c r="E10" s="226">
        <v>23.268000000000001</v>
      </c>
      <c r="F10" s="227"/>
      <c r="G10" s="228">
        <f>ROUND(E10*F10,2)</f>
        <v>0</v>
      </c>
      <c r="H10" s="227"/>
      <c r="I10" s="228">
        <f>ROUND(E10*H10,2)</f>
        <v>0</v>
      </c>
      <c r="J10" s="227"/>
      <c r="K10" s="228">
        <f>ROUND(E10*J10,2)</f>
        <v>0</v>
      </c>
      <c r="L10" s="228">
        <v>21</v>
      </c>
      <c r="M10" s="228">
        <f>G10*(1+L10/100)</f>
        <v>0</v>
      </c>
      <c r="N10" s="226">
        <v>1.1259999999999999E-2</v>
      </c>
      <c r="O10" s="226">
        <f>ROUND(E10*N10,2)</f>
        <v>0.26</v>
      </c>
      <c r="P10" s="226">
        <v>0</v>
      </c>
      <c r="Q10" s="226">
        <f>ROUND(E10*P10,2)</f>
        <v>0</v>
      </c>
      <c r="R10" s="229" t="s">
        <v>149</v>
      </c>
      <c r="S10" s="212">
        <v>0.74</v>
      </c>
      <c r="T10" s="212">
        <f>ROUND(E10*S10,2)</f>
        <v>17.22</v>
      </c>
      <c r="U10" s="212"/>
      <c r="V10" s="212" t="s">
        <v>141</v>
      </c>
      <c r="W10" s="212" t="s">
        <v>142</v>
      </c>
      <c r="X10" s="202"/>
      <c r="Y10" s="202"/>
      <c r="Z10" s="202"/>
      <c r="AA10" s="202"/>
      <c r="AB10" s="202"/>
      <c r="AC10" s="202"/>
      <c r="AD10" s="202"/>
      <c r="AE10" s="202" t="s">
        <v>143</v>
      </c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 outlineLevel="2">
      <c r="A11" s="209"/>
      <c r="B11" s="210"/>
      <c r="C11" s="244" t="s">
        <v>177</v>
      </c>
      <c r="D11" s="230"/>
      <c r="E11" s="230"/>
      <c r="F11" s="230"/>
      <c r="G11" s="230"/>
      <c r="H11" s="212"/>
      <c r="I11" s="212"/>
      <c r="J11" s="212"/>
      <c r="K11" s="212"/>
      <c r="L11" s="212"/>
      <c r="M11" s="212"/>
      <c r="N11" s="211"/>
      <c r="O11" s="211"/>
      <c r="P11" s="211"/>
      <c r="Q11" s="211"/>
      <c r="R11" s="212"/>
      <c r="S11" s="212"/>
      <c r="T11" s="212"/>
      <c r="U11" s="212"/>
      <c r="V11" s="212"/>
      <c r="W11" s="212"/>
      <c r="X11" s="202"/>
      <c r="Y11" s="202"/>
      <c r="Z11" s="202"/>
      <c r="AA11" s="202"/>
      <c r="AB11" s="202"/>
      <c r="AC11" s="202"/>
      <c r="AD11" s="202"/>
      <c r="AE11" s="202" t="s">
        <v>151</v>
      </c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</row>
    <row r="12" spans="1:58" outlineLevel="3">
      <c r="A12" s="209"/>
      <c r="B12" s="210"/>
      <c r="C12" s="245" t="s">
        <v>225</v>
      </c>
      <c r="D12" s="231"/>
      <c r="E12" s="231"/>
      <c r="F12" s="231"/>
      <c r="G12" s="231"/>
      <c r="H12" s="212"/>
      <c r="I12" s="212"/>
      <c r="J12" s="212"/>
      <c r="K12" s="212"/>
      <c r="L12" s="212"/>
      <c r="M12" s="212"/>
      <c r="N12" s="211"/>
      <c r="O12" s="211"/>
      <c r="P12" s="211"/>
      <c r="Q12" s="211"/>
      <c r="R12" s="212"/>
      <c r="S12" s="212"/>
      <c r="T12" s="212"/>
      <c r="U12" s="212"/>
      <c r="V12" s="212"/>
      <c r="W12" s="212"/>
      <c r="X12" s="202"/>
      <c r="Y12" s="202"/>
      <c r="Z12" s="202"/>
      <c r="AA12" s="202"/>
      <c r="AB12" s="202"/>
      <c r="AC12" s="202"/>
      <c r="AD12" s="202"/>
      <c r="AE12" s="202" t="s">
        <v>151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outlineLevel="3">
      <c r="A13" s="209"/>
      <c r="B13" s="210"/>
      <c r="C13" s="245" t="s">
        <v>152</v>
      </c>
      <c r="D13" s="231"/>
      <c r="E13" s="231"/>
      <c r="F13" s="231"/>
      <c r="G13" s="231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151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</row>
    <row r="14" spans="1:58" outlineLevel="3">
      <c r="A14" s="209"/>
      <c r="B14" s="210"/>
      <c r="C14" s="245" t="s">
        <v>153</v>
      </c>
      <c r="D14" s="231"/>
      <c r="E14" s="231"/>
      <c r="F14" s="231"/>
      <c r="G14" s="231"/>
      <c r="H14" s="212"/>
      <c r="I14" s="212"/>
      <c r="J14" s="212"/>
      <c r="K14" s="212"/>
      <c r="L14" s="212"/>
      <c r="M14" s="212"/>
      <c r="N14" s="211"/>
      <c r="O14" s="211"/>
      <c r="P14" s="211"/>
      <c r="Q14" s="211"/>
      <c r="R14" s="212"/>
      <c r="S14" s="212"/>
      <c r="T14" s="212"/>
      <c r="U14" s="212"/>
      <c r="V14" s="212"/>
      <c r="W14" s="212"/>
      <c r="X14" s="202"/>
      <c r="Y14" s="202"/>
      <c r="Z14" s="202"/>
      <c r="AA14" s="202"/>
      <c r="AB14" s="202"/>
      <c r="AC14" s="202"/>
      <c r="AD14" s="202"/>
      <c r="AE14" s="202" t="s">
        <v>151</v>
      </c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</row>
    <row r="15" spans="1:58" outlineLevel="3">
      <c r="A15" s="209"/>
      <c r="B15" s="210"/>
      <c r="C15" s="245" t="s">
        <v>154</v>
      </c>
      <c r="D15" s="231"/>
      <c r="E15" s="231"/>
      <c r="F15" s="231"/>
      <c r="G15" s="231"/>
      <c r="H15" s="212"/>
      <c r="I15" s="212"/>
      <c r="J15" s="212"/>
      <c r="K15" s="212"/>
      <c r="L15" s="212"/>
      <c r="M15" s="212"/>
      <c r="N15" s="211"/>
      <c r="O15" s="211"/>
      <c r="P15" s="211"/>
      <c r="Q15" s="211"/>
      <c r="R15" s="212"/>
      <c r="S15" s="212"/>
      <c r="T15" s="212"/>
      <c r="U15" s="212"/>
      <c r="V15" s="212"/>
      <c r="W15" s="212"/>
      <c r="X15" s="202"/>
      <c r="Y15" s="202"/>
      <c r="Z15" s="202"/>
      <c r="AA15" s="202"/>
      <c r="AB15" s="202"/>
      <c r="AC15" s="202"/>
      <c r="AD15" s="202"/>
      <c r="AE15" s="202" t="s">
        <v>151</v>
      </c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32" t="str">
        <f>C15</f>
        <v>- standardního tmelení Q2, to je: základní tmelení Q1+ dodatečné tmelení (tmelení najemno) a případné přebroušení.</v>
      </c>
      <c r="AZ15" s="202"/>
      <c r="BA15" s="202"/>
      <c r="BB15" s="202"/>
      <c r="BC15" s="202"/>
      <c r="BD15" s="202"/>
      <c r="BE15" s="202"/>
      <c r="BF15" s="202"/>
    </row>
    <row r="16" spans="1:58" outlineLevel="2">
      <c r="A16" s="209"/>
      <c r="B16" s="210"/>
      <c r="C16" s="243" t="s">
        <v>242</v>
      </c>
      <c r="D16" s="213"/>
      <c r="E16" s="214">
        <v>23.268000000000001</v>
      </c>
      <c r="F16" s="212"/>
      <c r="G16" s="212"/>
      <c r="H16" s="212"/>
      <c r="I16" s="212"/>
      <c r="J16" s="212"/>
      <c r="K16" s="212"/>
      <c r="L16" s="212"/>
      <c r="M16" s="212"/>
      <c r="N16" s="211"/>
      <c r="O16" s="211"/>
      <c r="P16" s="211"/>
      <c r="Q16" s="211"/>
      <c r="R16" s="212"/>
      <c r="S16" s="212"/>
      <c r="T16" s="212"/>
      <c r="U16" s="212"/>
      <c r="V16" s="212"/>
      <c r="W16" s="212"/>
      <c r="X16" s="202"/>
      <c r="Y16" s="202"/>
      <c r="Z16" s="202"/>
      <c r="AA16" s="202"/>
      <c r="AB16" s="202"/>
      <c r="AC16" s="202"/>
      <c r="AD16" s="202"/>
      <c r="AE16" s="202" t="s">
        <v>145</v>
      </c>
      <c r="AF16" s="202">
        <v>0</v>
      </c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</row>
    <row r="17" spans="1:58">
      <c r="A17" s="216" t="s">
        <v>135</v>
      </c>
      <c r="B17" s="217" t="s">
        <v>82</v>
      </c>
      <c r="C17" s="241" t="s">
        <v>83</v>
      </c>
      <c r="D17" s="218"/>
      <c r="E17" s="219"/>
      <c r="F17" s="220"/>
      <c r="G17" s="220">
        <f>SUMIF(AE18:AE20,"&lt;&gt;NOR",G18:G20)</f>
        <v>0</v>
      </c>
      <c r="H17" s="220"/>
      <c r="I17" s="220">
        <f>SUM(I18:I20)</f>
        <v>0</v>
      </c>
      <c r="J17" s="220"/>
      <c r="K17" s="220">
        <f>SUM(K18:K20)</f>
        <v>0</v>
      </c>
      <c r="L17" s="220"/>
      <c r="M17" s="220">
        <f>SUM(M18:M20)</f>
        <v>0</v>
      </c>
      <c r="N17" s="219"/>
      <c r="O17" s="219">
        <f>SUM(O18:O20)</f>
        <v>0.1</v>
      </c>
      <c r="P17" s="219"/>
      <c r="Q17" s="219">
        <f>SUM(Q18:Q20)</f>
        <v>0</v>
      </c>
      <c r="R17" s="221"/>
      <c r="S17" s="215"/>
      <c r="T17" s="215">
        <f>SUM(T18:T20)</f>
        <v>3.96</v>
      </c>
      <c r="U17" s="215"/>
      <c r="V17" s="215"/>
      <c r="W17" s="215"/>
      <c r="AE17" t="s">
        <v>136</v>
      </c>
    </row>
    <row r="18" spans="1:58" outlineLevel="1">
      <c r="A18" s="223">
        <v>3</v>
      </c>
      <c r="B18" s="224" t="s">
        <v>156</v>
      </c>
      <c r="C18" s="242" t="s">
        <v>157</v>
      </c>
      <c r="D18" s="225" t="s">
        <v>148</v>
      </c>
      <c r="E18" s="226">
        <v>15.2424</v>
      </c>
      <c r="F18" s="227"/>
      <c r="G18" s="228">
        <f>ROUND(E18*F18,2)</f>
        <v>0</v>
      </c>
      <c r="H18" s="227"/>
      <c r="I18" s="228">
        <f>ROUND(E18*H18,2)</f>
        <v>0</v>
      </c>
      <c r="J18" s="227"/>
      <c r="K18" s="228">
        <f>ROUND(E18*J18,2)</f>
        <v>0</v>
      </c>
      <c r="L18" s="228">
        <v>21</v>
      </c>
      <c r="M18" s="228">
        <f>G18*(1+L18/100)</f>
        <v>0</v>
      </c>
      <c r="N18" s="226">
        <v>6.3400000000000001E-3</v>
      </c>
      <c r="O18" s="226">
        <f>ROUND(E18*N18,2)</f>
        <v>0.1</v>
      </c>
      <c r="P18" s="226">
        <v>0</v>
      </c>
      <c r="Q18" s="226">
        <f>ROUND(E18*P18,2)</f>
        <v>0</v>
      </c>
      <c r="R18" s="229" t="s">
        <v>140</v>
      </c>
      <c r="S18" s="212">
        <v>0.26</v>
      </c>
      <c r="T18" s="212">
        <f>ROUND(E18*S18,2)</f>
        <v>3.96</v>
      </c>
      <c r="U18" s="212"/>
      <c r="V18" s="212" t="s">
        <v>141</v>
      </c>
      <c r="W18" s="212" t="s">
        <v>142</v>
      </c>
      <c r="X18" s="202"/>
      <c r="Y18" s="202"/>
      <c r="Z18" s="202"/>
      <c r="AA18" s="202"/>
      <c r="AB18" s="202"/>
      <c r="AC18" s="202"/>
      <c r="AD18" s="202"/>
      <c r="AE18" s="202" t="s">
        <v>143</v>
      </c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</row>
    <row r="19" spans="1:58" outlineLevel="2">
      <c r="A19" s="209"/>
      <c r="B19" s="210"/>
      <c r="C19" s="243" t="s">
        <v>243</v>
      </c>
      <c r="D19" s="213"/>
      <c r="E19" s="214">
        <v>6.9804000000000004</v>
      </c>
      <c r="F19" s="212"/>
      <c r="G19" s="212"/>
      <c r="H19" s="212"/>
      <c r="I19" s="212"/>
      <c r="J19" s="212"/>
      <c r="K19" s="212"/>
      <c r="L19" s="212"/>
      <c r="M19" s="212"/>
      <c r="N19" s="211"/>
      <c r="O19" s="211"/>
      <c r="P19" s="211"/>
      <c r="Q19" s="211"/>
      <c r="R19" s="212"/>
      <c r="S19" s="212"/>
      <c r="T19" s="212"/>
      <c r="U19" s="212"/>
      <c r="V19" s="212"/>
      <c r="W19" s="212"/>
      <c r="X19" s="202"/>
      <c r="Y19" s="202"/>
      <c r="Z19" s="202"/>
      <c r="AA19" s="202"/>
      <c r="AB19" s="202"/>
      <c r="AC19" s="202"/>
      <c r="AD19" s="202"/>
      <c r="AE19" s="202" t="s">
        <v>145</v>
      </c>
      <c r="AF19" s="202">
        <v>5</v>
      </c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</row>
    <row r="20" spans="1:58" outlineLevel="3">
      <c r="A20" s="209"/>
      <c r="B20" s="210"/>
      <c r="C20" s="243" t="s">
        <v>244</v>
      </c>
      <c r="D20" s="213"/>
      <c r="E20" s="214">
        <v>8.2620000000000005</v>
      </c>
      <c r="F20" s="212"/>
      <c r="G20" s="212"/>
      <c r="H20" s="212"/>
      <c r="I20" s="212"/>
      <c r="J20" s="212"/>
      <c r="K20" s="212"/>
      <c r="L20" s="212"/>
      <c r="M20" s="212"/>
      <c r="N20" s="211"/>
      <c r="O20" s="211"/>
      <c r="P20" s="211"/>
      <c r="Q20" s="211"/>
      <c r="R20" s="212"/>
      <c r="S20" s="212"/>
      <c r="T20" s="212"/>
      <c r="U20" s="212"/>
      <c r="V20" s="212"/>
      <c r="W20" s="212"/>
      <c r="X20" s="202"/>
      <c r="Y20" s="202"/>
      <c r="Z20" s="202"/>
      <c r="AA20" s="202"/>
      <c r="AB20" s="202"/>
      <c r="AC20" s="202"/>
      <c r="AD20" s="202"/>
      <c r="AE20" s="202" t="s">
        <v>145</v>
      </c>
      <c r="AF20" s="202">
        <v>5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</row>
    <row r="21" spans="1:58">
      <c r="A21" s="216" t="s">
        <v>135</v>
      </c>
      <c r="B21" s="217" t="s">
        <v>84</v>
      </c>
      <c r="C21" s="241" t="s">
        <v>85</v>
      </c>
      <c r="D21" s="218"/>
      <c r="E21" s="219"/>
      <c r="F21" s="220"/>
      <c r="G21" s="220">
        <f>SUMIF(AE22:AE23,"&lt;&gt;NOR",G22:G23)</f>
        <v>0</v>
      </c>
      <c r="H21" s="220"/>
      <c r="I21" s="220">
        <f>SUM(I22:I23)</f>
        <v>0</v>
      </c>
      <c r="J21" s="220"/>
      <c r="K21" s="220">
        <f>SUM(K22:K23)</f>
        <v>0</v>
      </c>
      <c r="L21" s="220"/>
      <c r="M21" s="220">
        <f>SUM(M22:M23)</f>
        <v>0</v>
      </c>
      <c r="N21" s="219"/>
      <c r="O21" s="219">
        <f>SUM(O22:O23)</f>
        <v>0</v>
      </c>
      <c r="P21" s="219"/>
      <c r="Q21" s="219">
        <f>SUM(Q22:Q23)</f>
        <v>0</v>
      </c>
      <c r="R21" s="221"/>
      <c r="S21" s="215"/>
      <c r="T21" s="215">
        <f>SUM(T22:T23)</f>
        <v>10.18</v>
      </c>
      <c r="U21" s="215"/>
      <c r="V21" s="215"/>
      <c r="W21" s="215"/>
      <c r="AE21" t="s">
        <v>136</v>
      </c>
    </row>
    <row r="22" spans="1:58" ht="56.25" outlineLevel="1">
      <c r="A22" s="223">
        <v>4</v>
      </c>
      <c r="B22" s="224" t="s">
        <v>160</v>
      </c>
      <c r="C22" s="251" t="s">
        <v>161</v>
      </c>
      <c r="D22" s="225" t="s">
        <v>148</v>
      </c>
      <c r="E22" s="226">
        <v>33.06</v>
      </c>
      <c r="F22" s="227"/>
      <c r="G22" s="228">
        <f>ROUND(E22*F22,2)</f>
        <v>0</v>
      </c>
      <c r="H22" s="227"/>
      <c r="I22" s="228">
        <f>ROUND(E22*H22,2)</f>
        <v>0</v>
      </c>
      <c r="J22" s="227"/>
      <c r="K22" s="228">
        <f>ROUND(E22*J22,2)</f>
        <v>0</v>
      </c>
      <c r="L22" s="228">
        <v>21</v>
      </c>
      <c r="M22" s="228">
        <f>G22*(1+L22/100)</f>
        <v>0</v>
      </c>
      <c r="N22" s="226">
        <v>4.0000000000000003E-5</v>
      </c>
      <c r="O22" s="226">
        <f>ROUND(E22*N22,2)</f>
        <v>0</v>
      </c>
      <c r="P22" s="226">
        <v>0</v>
      </c>
      <c r="Q22" s="226">
        <f>ROUND(E22*P22,2)</f>
        <v>0</v>
      </c>
      <c r="R22" s="229" t="s">
        <v>140</v>
      </c>
      <c r="S22" s="212">
        <v>0.308</v>
      </c>
      <c r="T22" s="212">
        <f>ROUND(E22*S22,2)</f>
        <v>10.18</v>
      </c>
      <c r="U22" s="212"/>
      <c r="V22" s="212" t="s">
        <v>141</v>
      </c>
      <c r="W22" s="212" t="s">
        <v>142</v>
      </c>
      <c r="X22" s="202"/>
      <c r="Y22" s="202"/>
      <c r="Z22" s="202"/>
      <c r="AA22" s="202"/>
      <c r="AB22" s="202"/>
      <c r="AC22" s="202"/>
      <c r="AD22" s="202"/>
      <c r="AE22" s="202" t="s">
        <v>143</v>
      </c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</row>
    <row r="23" spans="1:58" outlineLevel="2">
      <c r="A23" s="209"/>
      <c r="B23" s="210"/>
      <c r="C23" s="243" t="s">
        <v>245</v>
      </c>
      <c r="D23" s="213"/>
      <c r="E23" s="214">
        <v>33.06</v>
      </c>
      <c r="F23" s="212"/>
      <c r="G23" s="212"/>
      <c r="H23" s="212"/>
      <c r="I23" s="212"/>
      <c r="J23" s="212"/>
      <c r="K23" s="212"/>
      <c r="L23" s="212"/>
      <c r="M23" s="212"/>
      <c r="N23" s="211"/>
      <c r="O23" s="211"/>
      <c r="P23" s="211"/>
      <c r="Q23" s="211"/>
      <c r="R23" s="212"/>
      <c r="S23" s="212"/>
      <c r="T23" s="212"/>
      <c r="U23" s="212"/>
      <c r="V23" s="212"/>
      <c r="W23" s="212"/>
      <c r="X23" s="202"/>
      <c r="Y23" s="202"/>
      <c r="Z23" s="202"/>
      <c r="AA23" s="202"/>
      <c r="AB23" s="202"/>
      <c r="AC23" s="202"/>
      <c r="AD23" s="202"/>
      <c r="AE23" s="202" t="s">
        <v>145</v>
      </c>
      <c r="AF23" s="202">
        <v>5</v>
      </c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</row>
    <row r="24" spans="1:58">
      <c r="A24" s="216" t="s">
        <v>135</v>
      </c>
      <c r="B24" s="217" t="s">
        <v>88</v>
      </c>
      <c r="C24" s="241" t="s">
        <v>89</v>
      </c>
      <c r="D24" s="218"/>
      <c r="E24" s="219"/>
      <c r="F24" s="220"/>
      <c r="G24" s="220">
        <f>SUMIF(AE25:AE26,"&lt;&gt;NOR",G25:G26)</f>
        <v>0</v>
      </c>
      <c r="H24" s="220"/>
      <c r="I24" s="220">
        <f>SUM(I25:I26)</f>
        <v>0</v>
      </c>
      <c r="J24" s="220"/>
      <c r="K24" s="220">
        <f>SUM(K25:K26)</f>
        <v>0</v>
      </c>
      <c r="L24" s="220"/>
      <c r="M24" s="220">
        <f>SUM(M25:M26)</f>
        <v>0</v>
      </c>
      <c r="N24" s="219"/>
      <c r="O24" s="219">
        <f>SUM(O25:O26)</f>
        <v>0</v>
      </c>
      <c r="P24" s="219"/>
      <c r="Q24" s="219">
        <f>SUM(Q25:Q26)</f>
        <v>0</v>
      </c>
      <c r="R24" s="221"/>
      <c r="S24" s="215"/>
      <c r="T24" s="215">
        <f>SUM(T25:T26)</f>
        <v>0.93</v>
      </c>
      <c r="U24" s="215"/>
      <c r="V24" s="215"/>
      <c r="W24" s="215"/>
      <c r="AE24" t="s">
        <v>136</v>
      </c>
    </row>
    <row r="25" spans="1:58" ht="22.5" outlineLevel="1">
      <c r="A25" s="223">
        <v>5</v>
      </c>
      <c r="B25" s="224" t="s">
        <v>163</v>
      </c>
      <c r="C25" s="242" t="s">
        <v>164</v>
      </c>
      <c r="D25" s="225" t="s">
        <v>165</v>
      </c>
      <c r="E25" s="226">
        <v>0.36265999999999998</v>
      </c>
      <c r="F25" s="227"/>
      <c r="G25" s="228">
        <f>ROUND(E25*F25,2)</f>
        <v>0</v>
      </c>
      <c r="H25" s="227"/>
      <c r="I25" s="228">
        <f>ROUND(E25*H25,2)</f>
        <v>0</v>
      </c>
      <c r="J25" s="227"/>
      <c r="K25" s="228">
        <f>ROUND(E25*J25,2)</f>
        <v>0</v>
      </c>
      <c r="L25" s="228">
        <v>21</v>
      </c>
      <c r="M25" s="228">
        <f>G25*(1+L25/100)</f>
        <v>0</v>
      </c>
      <c r="N25" s="226">
        <v>0</v>
      </c>
      <c r="O25" s="226">
        <f>ROUND(E25*N25,2)</f>
        <v>0</v>
      </c>
      <c r="P25" s="226">
        <v>0</v>
      </c>
      <c r="Q25" s="226">
        <f>ROUND(E25*P25,2)</f>
        <v>0</v>
      </c>
      <c r="R25" s="229" t="s">
        <v>140</v>
      </c>
      <c r="S25" s="212">
        <v>2.577</v>
      </c>
      <c r="T25" s="212">
        <f>ROUND(E25*S25,2)</f>
        <v>0.93</v>
      </c>
      <c r="U25" s="212"/>
      <c r="V25" s="212" t="s">
        <v>166</v>
      </c>
      <c r="W25" s="212" t="s">
        <v>142</v>
      </c>
      <c r="X25" s="202"/>
      <c r="Y25" s="202"/>
      <c r="Z25" s="202"/>
      <c r="AA25" s="202"/>
      <c r="AB25" s="202"/>
      <c r="AC25" s="202"/>
      <c r="AD25" s="202"/>
      <c r="AE25" s="202" t="s">
        <v>167</v>
      </c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</row>
    <row r="26" spans="1:58" outlineLevel="2">
      <c r="A26" s="209"/>
      <c r="B26" s="210"/>
      <c r="C26" s="246" t="s">
        <v>168</v>
      </c>
      <c r="D26" s="233"/>
      <c r="E26" s="233"/>
      <c r="F26" s="233"/>
      <c r="G26" s="233"/>
      <c r="H26" s="212"/>
      <c r="I26" s="212"/>
      <c r="J26" s="212"/>
      <c r="K26" s="212"/>
      <c r="L26" s="212"/>
      <c r="M26" s="212"/>
      <c r="N26" s="211"/>
      <c r="O26" s="211"/>
      <c r="P26" s="211"/>
      <c r="Q26" s="211"/>
      <c r="R26" s="212"/>
      <c r="S26" s="212"/>
      <c r="T26" s="212"/>
      <c r="U26" s="212"/>
      <c r="V26" s="212"/>
      <c r="W26" s="212"/>
      <c r="X26" s="202"/>
      <c r="Y26" s="202"/>
      <c r="Z26" s="202"/>
      <c r="AA26" s="202"/>
      <c r="AB26" s="202"/>
      <c r="AC26" s="202"/>
      <c r="AD26" s="202"/>
      <c r="AE26" s="202" t="s">
        <v>169</v>
      </c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1:58">
      <c r="A27" s="216" t="s">
        <v>135</v>
      </c>
      <c r="B27" s="217" t="s">
        <v>92</v>
      </c>
      <c r="C27" s="241" t="s">
        <v>93</v>
      </c>
      <c r="D27" s="218"/>
      <c r="E27" s="219"/>
      <c r="F27" s="220"/>
      <c r="G27" s="220">
        <f>SUMIF(AE28:AE34,"&lt;&gt;NOR",G28:G34)</f>
        <v>0</v>
      </c>
      <c r="H27" s="220"/>
      <c r="I27" s="220">
        <f>SUM(I28:I34)</f>
        <v>0</v>
      </c>
      <c r="J27" s="220"/>
      <c r="K27" s="220">
        <f>SUM(K28:K34)</f>
        <v>0</v>
      </c>
      <c r="L27" s="220"/>
      <c r="M27" s="220">
        <f>SUM(M28:M34)</f>
        <v>0</v>
      </c>
      <c r="N27" s="219"/>
      <c r="O27" s="219">
        <f>SUM(O28:O34)</f>
        <v>0.13</v>
      </c>
      <c r="P27" s="219"/>
      <c r="Q27" s="219">
        <f>SUM(Q28:Q34)</f>
        <v>0</v>
      </c>
      <c r="R27" s="221"/>
      <c r="S27" s="215"/>
      <c r="T27" s="215">
        <f>SUM(T28:T34)</f>
        <v>7.47</v>
      </c>
      <c r="U27" s="215"/>
      <c r="V27" s="215"/>
      <c r="W27" s="215"/>
      <c r="AE27" t="s">
        <v>136</v>
      </c>
    </row>
    <row r="28" spans="1:58" outlineLevel="1">
      <c r="A28" s="223">
        <v>6</v>
      </c>
      <c r="B28" s="224" t="s">
        <v>170</v>
      </c>
      <c r="C28" s="242" t="s">
        <v>171</v>
      </c>
      <c r="D28" s="225" t="s">
        <v>148</v>
      </c>
      <c r="E28" s="226">
        <v>27.54</v>
      </c>
      <c r="F28" s="227"/>
      <c r="G28" s="228">
        <f>ROUND(E28*F28,2)</f>
        <v>0</v>
      </c>
      <c r="H28" s="227"/>
      <c r="I28" s="228">
        <f>ROUND(E28*H28,2)</f>
        <v>0</v>
      </c>
      <c r="J28" s="227"/>
      <c r="K28" s="228">
        <f>ROUND(E28*J28,2)</f>
        <v>0</v>
      </c>
      <c r="L28" s="228">
        <v>21</v>
      </c>
      <c r="M28" s="228">
        <f>G28*(1+L28/100)</f>
        <v>0</v>
      </c>
      <c r="N28" s="226">
        <v>0</v>
      </c>
      <c r="O28" s="226">
        <f>ROUND(E28*N28,2)</f>
        <v>0</v>
      </c>
      <c r="P28" s="226">
        <v>0</v>
      </c>
      <c r="Q28" s="226">
        <f>ROUND(E28*P28,2)</f>
        <v>0</v>
      </c>
      <c r="R28" s="229" t="s">
        <v>149</v>
      </c>
      <c r="S28" s="212">
        <v>0.26</v>
      </c>
      <c r="T28" s="212">
        <f>ROUND(E28*S28,2)</f>
        <v>7.16</v>
      </c>
      <c r="U28" s="212"/>
      <c r="V28" s="212" t="s">
        <v>141</v>
      </c>
      <c r="W28" s="212" t="s">
        <v>142</v>
      </c>
      <c r="X28" s="202"/>
      <c r="Y28" s="202"/>
      <c r="Z28" s="202"/>
      <c r="AA28" s="202"/>
      <c r="AB28" s="202"/>
      <c r="AC28" s="202"/>
      <c r="AD28" s="202"/>
      <c r="AE28" s="202" t="s">
        <v>143</v>
      </c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1:58" outlineLevel="2">
      <c r="A29" s="209"/>
      <c r="B29" s="210"/>
      <c r="C29" s="243" t="s">
        <v>246</v>
      </c>
      <c r="D29" s="213"/>
      <c r="E29" s="214">
        <v>27.54</v>
      </c>
      <c r="F29" s="212"/>
      <c r="G29" s="212"/>
      <c r="H29" s="212"/>
      <c r="I29" s="212"/>
      <c r="J29" s="212"/>
      <c r="K29" s="212"/>
      <c r="L29" s="212"/>
      <c r="M29" s="212"/>
      <c r="N29" s="211"/>
      <c r="O29" s="211"/>
      <c r="P29" s="211"/>
      <c r="Q29" s="211"/>
      <c r="R29" s="212"/>
      <c r="S29" s="212"/>
      <c r="T29" s="212"/>
      <c r="U29" s="212"/>
      <c r="V29" s="212"/>
      <c r="W29" s="212"/>
      <c r="X29" s="202"/>
      <c r="Y29" s="202"/>
      <c r="Z29" s="202"/>
      <c r="AA29" s="202"/>
      <c r="AB29" s="202"/>
      <c r="AC29" s="202"/>
      <c r="AD29" s="202"/>
      <c r="AE29" s="202" t="s">
        <v>145</v>
      </c>
      <c r="AF29" s="202">
        <v>0</v>
      </c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1:58" outlineLevel="1">
      <c r="A30" s="223">
        <v>7</v>
      </c>
      <c r="B30" s="224" t="s">
        <v>173</v>
      </c>
      <c r="C30" s="242" t="s">
        <v>174</v>
      </c>
      <c r="D30" s="225" t="s">
        <v>148</v>
      </c>
      <c r="E30" s="226">
        <v>30.294</v>
      </c>
      <c r="F30" s="227"/>
      <c r="G30" s="228">
        <f>ROUND(E30*F30,2)</f>
        <v>0</v>
      </c>
      <c r="H30" s="227"/>
      <c r="I30" s="228">
        <f>ROUND(E30*H30,2)</f>
        <v>0</v>
      </c>
      <c r="J30" s="227"/>
      <c r="K30" s="228">
        <f>ROUND(E30*J30,2)</f>
        <v>0</v>
      </c>
      <c r="L30" s="228">
        <v>21</v>
      </c>
      <c r="M30" s="228">
        <f>G30*(1+L30/100)</f>
        <v>0</v>
      </c>
      <c r="N30" s="226">
        <v>4.4000000000000003E-3</v>
      </c>
      <c r="O30" s="226">
        <f>ROUND(E30*N30,2)</f>
        <v>0.13</v>
      </c>
      <c r="P30" s="226">
        <v>0</v>
      </c>
      <c r="Q30" s="226">
        <f>ROUND(E30*P30,2)</f>
        <v>0</v>
      </c>
      <c r="R30" s="229" t="s">
        <v>149</v>
      </c>
      <c r="S30" s="212">
        <v>0</v>
      </c>
      <c r="T30" s="212">
        <f>ROUND(E30*S30,2)</f>
        <v>0</v>
      </c>
      <c r="U30" s="212"/>
      <c r="V30" s="212" t="s">
        <v>175</v>
      </c>
      <c r="W30" s="212" t="s">
        <v>142</v>
      </c>
      <c r="X30" s="202"/>
      <c r="Y30" s="202"/>
      <c r="Z30" s="202"/>
      <c r="AA30" s="202"/>
      <c r="AB30" s="202"/>
      <c r="AC30" s="202"/>
      <c r="AD30" s="202"/>
      <c r="AE30" s="202" t="s">
        <v>176</v>
      </c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1:58" outlineLevel="2">
      <c r="A31" s="209"/>
      <c r="B31" s="210"/>
      <c r="C31" s="244" t="s">
        <v>177</v>
      </c>
      <c r="D31" s="230"/>
      <c r="E31" s="230"/>
      <c r="F31" s="230"/>
      <c r="G31" s="230"/>
      <c r="H31" s="212"/>
      <c r="I31" s="212"/>
      <c r="J31" s="212"/>
      <c r="K31" s="212"/>
      <c r="L31" s="212"/>
      <c r="M31" s="212"/>
      <c r="N31" s="211"/>
      <c r="O31" s="211"/>
      <c r="P31" s="211"/>
      <c r="Q31" s="211"/>
      <c r="R31" s="212"/>
      <c r="S31" s="212"/>
      <c r="T31" s="212"/>
      <c r="U31" s="212"/>
      <c r="V31" s="212"/>
      <c r="W31" s="212"/>
      <c r="X31" s="202"/>
      <c r="Y31" s="202"/>
      <c r="Z31" s="202"/>
      <c r="AA31" s="202"/>
      <c r="AB31" s="202"/>
      <c r="AC31" s="202"/>
      <c r="AD31" s="202"/>
      <c r="AE31" s="202" t="s">
        <v>151</v>
      </c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1:58" outlineLevel="2">
      <c r="A32" s="209"/>
      <c r="B32" s="210"/>
      <c r="C32" s="243" t="s">
        <v>247</v>
      </c>
      <c r="D32" s="213"/>
      <c r="E32" s="214">
        <v>30.294</v>
      </c>
      <c r="F32" s="212"/>
      <c r="G32" s="212"/>
      <c r="H32" s="212"/>
      <c r="I32" s="212"/>
      <c r="J32" s="212"/>
      <c r="K32" s="212"/>
      <c r="L32" s="212"/>
      <c r="M32" s="212"/>
      <c r="N32" s="211"/>
      <c r="O32" s="211"/>
      <c r="P32" s="211"/>
      <c r="Q32" s="211"/>
      <c r="R32" s="212"/>
      <c r="S32" s="212"/>
      <c r="T32" s="212"/>
      <c r="U32" s="212"/>
      <c r="V32" s="212"/>
      <c r="W32" s="212"/>
      <c r="X32" s="202"/>
      <c r="Y32" s="202"/>
      <c r="Z32" s="202"/>
      <c r="AA32" s="202"/>
      <c r="AB32" s="202"/>
      <c r="AC32" s="202"/>
      <c r="AD32" s="202"/>
      <c r="AE32" s="202" t="s">
        <v>145</v>
      </c>
      <c r="AF32" s="202">
        <v>5</v>
      </c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1:58" outlineLevel="1">
      <c r="A33" s="223">
        <v>8</v>
      </c>
      <c r="B33" s="224" t="s">
        <v>179</v>
      </c>
      <c r="C33" s="242" t="s">
        <v>180</v>
      </c>
      <c r="D33" s="225" t="s">
        <v>165</v>
      </c>
      <c r="E33" s="226">
        <v>0.13328999999999999</v>
      </c>
      <c r="F33" s="227"/>
      <c r="G33" s="228">
        <f>ROUND(E33*F33,2)</f>
        <v>0</v>
      </c>
      <c r="H33" s="227"/>
      <c r="I33" s="228">
        <f>ROUND(E33*H33,2)</f>
        <v>0</v>
      </c>
      <c r="J33" s="227"/>
      <c r="K33" s="228">
        <f>ROUND(E33*J33,2)</f>
        <v>0</v>
      </c>
      <c r="L33" s="228">
        <v>21</v>
      </c>
      <c r="M33" s="228">
        <f>G33*(1+L33/100)</f>
        <v>0</v>
      </c>
      <c r="N33" s="226">
        <v>0</v>
      </c>
      <c r="O33" s="226">
        <f>ROUND(E33*N33,2)</f>
        <v>0</v>
      </c>
      <c r="P33" s="226">
        <v>0</v>
      </c>
      <c r="Q33" s="226">
        <f>ROUND(E33*P33,2)</f>
        <v>0</v>
      </c>
      <c r="R33" s="229" t="s">
        <v>140</v>
      </c>
      <c r="S33" s="212">
        <v>2.339</v>
      </c>
      <c r="T33" s="212">
        <f>ROUND(E33*S33,2)</f>
        <v>0.31</v>
      </c>
      <c r="U33" s="212"/>
      <c r="V33" s="212" t="s">
        <v>166</v>
      </c>
      <c r="W33" s="212" t="s">
        <v>142</v>
      </c>
      <c r="X33" s="202"/>
      <c r="Y33" s="202"/>
      <c r="Z33" s="202"/>
      <c r="AA33" s="202"/>
      <c r="AB33" s="202"/>
      <c r="AC33" s="202"/>
      <c r="AD33" s="202"/>
      <c r="AE33" s="202" t="s">
        <v>167</v>
      </c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1:58" outlineLevel="2">
      <c r="A34" s="209"/>
      <c r="B34" s="210"/>
      <c r="C34" s="246" t="s">
        <v>181</v>
      </c>
      <c r="D34" s="233"/>
      <c r="E34" s="233"/>
      <c r="F34" s="233"/>
      <c r="G34" s="233"/>
      <c r="H34" s="212"/>
      <c r="I34" s="212"/>
      <c r="J34" s="212"/>
      <c r="K34" s="212"/>
      <c r="L34" s="212"/>
      <c r="M34" s="212"/>
      <c r="N34" s="211"/>
      <c r="O34" s="211"/>
      <c r="P34" s="211"/>
      <c r="Q34" s="211"/>
      <c r="R34" s="212"/>
      <c r="S34" s="212"/>
      <c r="T34" s="212"/>
      <c r="U34" s="212"/>
      <c r="V34" s="212"/>
      <c r="W34" s="212"/>
      <c r="X34" s="202"/>
      <c r="Y34" s="202"/>
      <c r="Z34" s="202"/>
      <c r="AA34" s="202"/>
      <c r="AB34" s="202"/>
      <c r="AC34" s="202"/>
      <c r="AD34" s="202"/>
      <c r="AE34" s="202" t="s">
        <v>169</v>
      </c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1:58">
      <c r="A35" s="216" t="s">
        <v>135</v>
      </c>
      <c r="B35" s="217" t="s">
        <v>100</v>
      </c>
      <c r="C35" s="241" t="s">
        <v>101</v>
      </c>
      <c r="D35" s="218"/>
      <c r="E35" s="219"/>
      <c r="F35" s="220"/>
      <c r="G35" s="220">
        <f>SUMIF(AE36:AE42,"&lt;&gt;NOR",G36:G42)</f>
        <v>0</v>
      </c>
      <c r="H35" s="220"/>
      <c r="I35" s="220">
        <f>SUM(I36:I42)</f>
        <v>0</v>
      </c>
      <c r="J35" s="220"/>
      <c r="K35" s="220">
        <f>SUM(K36:K42)</f>
        <v>0</v>
      </c>
      <c r="L35" s="220"/>
      <c r="M35" s="220">
        <f>SUM(M36:M42)</f>
        <v>0</v>
      </c>
      <c r="N35" s="219"/>
      <c r="O35" s="219">
        <f>SUM(O36:O42)</f>
        <v>0</v>
      </c>
      <c r="P35" s="219"/>
      <c r="Q35" s="219">
        <f>SUM(Q36:Q42)</f>
        <v>0</v>
      </c>
      <c r="R35" s="221"/>
      <c r="S35" s="215"/>
      <c r="T35" s="215">
        <f>SUM(T36:T42)</f>
        <v>1.02</v>
      </c>
      <c r="U35" s="215"/>
      <c r="V35" s="215"/>
      <c r="W35" s="215"/>
      <c r="AE35" t="s">
        <v>136</v>
      </c>
    </row>
    <row r="36" spans="1:58" outlineLevel="1">
      <c r="A36" s="223">
        <v>9</v>
      </c>
      <c r="B36" s="224" t="s">
        <v>182</v>
      </c>
      <c r="C36" s="242" t="s">
        <v>183</v>
      </c>
      <c r="D36" s="225" t="s">
        <v>139</v>
      </c>
      <c r="E36" s="226">
        <v>5.82</v>
      </c>
      <c r="F36" s="227"/>
      <c r="G36" s="228">
        <f>ROUND(E36*F36,2)</f>
        <v>0</v>
      </c>
      <c r="H36" s="227"/>
      <c r="I36" s="228">
        <f>ROUND(E36*H36,2)</f>
        <v>0</v>
      </c>
      <c r="J36" s="227"/>
      <c r="K36" s="228">
        <f>ROUND(E36*J36,2)</f>
        <v>0</v>
      </c>
      <c r="L36" s="228">
        <v>21</v>
      </c>
      <c r="M36" s="228">
        <f>G36*(1+L36/100)</f>
        <v>0</v>
      </c>
      <c r="N36" s="226">
        <v>0</v>
      </c>
      <c r="O36" s="226">
        <f>ROUND(E36*N36,2)</f>
        <v>0</v>
      </c>
      <c r="P36" s="226">
        <v>8.0000000000000007E-5</v>
      </c>
      <c r="Q36" s="226">
        <f>ROUND(E36*P36,2)</f>
        <v>0</v>
      </c>
      <c r="R36" s="229" t="s">
        <v>140</v>
      </c>
      <c r="S36" s="212">
        <v>3.5000000000000003E-2</v>
      </c>
      <c r="T36" s="212">
        <f>ROUND(E36*S36,2)</f>
        <v>0.2</v>
      </c>
      <c r="U36" s="212"/>
      <c r="V36" s="212" t="s">
        <v>141</v>
      </c>
      <c r="W36" s="212" t="s">
        <v>142</v>
      </c>
      <c r="X36" s="202"/>
      <c r="Y36" s="202"/>
      <c r="Z36" s="202"/>
      <c r="AA36" s="202"/>
      <c r="AB36" s="202"/>
      <c r="AC36" s="202"/>
      <c r="AD36" s="202"/>
      <c r="AE36" s="202" t="s">
        <v>143</v>
      </c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</row>
    <row r="37" spans="1:58" outlineLevel="2">
      <c r="A37" s="209"/>
      <c r="B37" s="210"/>
      <c r="C37" s="243" t="s">
        <v>235</v>
      </c>
      <c r="D37" s="213"/>
      <c r="E37" s="214">
        <v>5.82</v>
      </c>
      <c r="F37" s="212"/>
      <c r="G37" s="212"/>
      <c r="H37" s="212"/>
      <c r="I37" s="212"/>
      <c r="J37" s="212"/>
      <c r="K37" s="212"/>
      <c r="L37" s="212"/>
      <c r="M37" s="212"/>
      <c r="N37" s="211"/>
      <c r="O37" s="211"/>
      <c r="P37" s="211"/>
      <c r="Q37" s="211"/>
      <c r="R37" s="212"/>
      <c r="S37" s="212"/>
      <c r="T37" s="212"/>
      <c r="U37" s="212"/>
      <c r="V37" s="212"/>
      <c r="W37" s="212"/>
      <c r="X37" s="202"/>
      <c r="Y37" s="202"/>
      <c r="Z37" s="202"/>
      <c r="AA37" s="202"/>
      <c r="AB37" s="202"/>
      <c r="AC37" s="202"/>
      <c r="AD37" s="202"/>
      <c r="AE37" s="202" t="s">
        <v>145</v>
      </c>
      <c r="AF37" s="202">
        <v>0</v>
      </c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</row>
    <row r="38" spans="1:58" ht="22.5" outlineLevel="1">
      <c r="A38" s="234">
        <v>10</v>
      </c>
      <c r="B38" s="235" t="s">
        <v>185</v>
      </c>
      <c r="C38" s="247" t="s">
        <v>186</v>
      </c>
      <c r="D38" s="236" t="s">
        <v>139</v>
      </c>
      <c r="E38" s="237">
        <v>5.7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8.0000000000000007E-5</v>
      </c>
      <c r="O38" s="237">
        <f>ROUND(E38*N38,2)</f>
        <v>0</v>
      </c>
      <c r="P38" s="237">
        <v>0</v>
      </c>
      <c r="Q38" s="237">
        <f>ROUND(E38*P38,2)</f>
        <v>0</v>
      </c>
      <c r="R38" s="240" t="s">
        <v>140</v>
      </c>
      <c r="S38" s="212">
        <v>0.13719999999999999</v>
      </c>
      <c r="T38" s="212">
        <f>ROUND(E38*S38,2)</f>
        <v>0.78</v>
      </c>
      <c r="U38" s="212"/>
      <c r="V38" s="212" t="s">
        <v>141</v>
      </c>
      <c r="W38" s="212" t="s">
        <v>142</v>
      </c>
      <c r="X38" s="202"/>
      <c r="Y38" s="202"/>
      <c r="Z38" s="202"/>
      <c r="AA38" s="202"/>
      <c r="AB38" s="202"/>
      <c r="AC38" s="202"/>
      <c r="AD38" s="202"/>
      <c r="AE38" s="202" t="s">
        <v>143</v>
      </c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8" ht="22.5" outlineLevel="1">
      <c r="A39" s="223">
        <v>11</v>
      </c>
      <c r="B39" s="224" t="s">
        <v>187</v>
      </c>
      <c r="C39" s="242" t="s">
        <v>188</v>
      </c>
      <c r="D39" s="225" t="s">
        <v>148</v>
      </c>
      <c r="E39" s="226">
        <v>0.34200000000000003</v>
      </c>
      <c r="F39" s="227"/>
      <c r="G39" s="228">
        <f>ROUND(E39*F39,2)</f>
        <v>0</v>
      </c>
      <c r="H39" s="227"/>
      <c r="I39" s="228">
        <f>ROUND(E39*H39,2)</f>
        <v>0</v>
      </c>
      <c r="J39" s="227"/>
      <c r="K39" s="228">
        <f>ROUND(E39*J39,2)</f>
        <v>0</v>
      </c>
      <c r="L39" s="228">
        <v>21</v>
      </c>
      <c r="M39" s="228">
        <f>G39*(1+L39/100)</f>
        <v>0</v>
      </c>
      <c r="N39" s="226">
        <v>0</v>
      </c>
      <c r="O39" s="226">
        <f>ROUND(E39*N39,2)</f>
        <v>0</v>
      </c>
      <c r="P39" s="226">
        <v>3.5000000000000001E-3</v>
      </c>
      <c r="Q39" s="226">
        <f>ROUND(E39*P39,2)</f>
        <v>0</v>
      </c>
      <c r="R39" s="229" t="s">
        <v>140</v>
      </c>
      <c r="S39" s="212">
        <v>0.128</v>
      </c>
      <c r="T39" s="212">
        <f>ROUND(E39*S39,2)</f>
        <v>0.04</v>
      </c>
      <c r="U39" s="212"/>
      <c r="V39" s="212" t="s">
        <v>141</v>
      </c>
      <c r="W39" s="212" t="s">
        <v>142</v>
      </c>
      <c r="X39" s="202"/>
      <c r="Y39" s="202"/>
      <c r="Z39" s="202"/>
      <c r="AA39" s="202"/>
      <c r="AB39" s="202"/>
      <c r="AC39" s="202"/>
      <c r="AD39" s="202"/>
      <c r="AE39" s="202" t="s">
        <v>143</v>
      </c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8" outlineLevel="2">
      <c r="A40" s="209"/>
      <c r="B40" s="210"/>
      <c r="C40" s="243" t="s">
        <v>236</v>
      </c>
      <c r="D40" s="213"/>
      <c r="E40" s="214">
        <v>0.34200000000000003</v>
      </c>
      <c r="F40" s="212"/>
      <c r="G40" s="212"/>
      <c r="H40" s="212"/>
      <c r="I40" s="212"/>
      <c r="J40" s="212"/>
      <c r="K40" s="212"/>
      <c r="L40" s="212"/>
      <c r="M40" s="212"/>
      <c r="N40" s="211"/>
      <c r="O40" s="211"/>
      <c r="P40" s="211"/>
      <c r="Q40" s="211"/>
      <c r="R40" s="212"/>
      <c r="S40" s="212"/>
      <c r="T40" s="212"/>
      <c r="U40" s="212"/>
      <c r="V40" s="212"/>
      <c r="W40" s="212"/>
      <c r="X40" s="202"/>
      <c r="Y40" s="202"/>
      <c r="Z40" s="202"/>
      <c r="AA40" s="202"/>
      <c r="AB40" s="202"/>
      <c r="AC40" s="202"/>
      <c r="AD40" s="202"/>
      <c r="AE40" s="202" t="s">
        <v>145</v>
      </c>
      <c r="AF40" s="202">
        <v>0</v>
      </c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 outlineLevel="1">
      <c r="A41" s="223">
        <v>12</v>
      </c>
      <c r="B41" s="224" t="s">
        <v>190</v>
      </c>
      <c r="C41" s="242" t="s">
        <v>191</v>
      </c>
      <c r="D41" s="225" t="s">
        <v>165</v>
      </c>
      <c r="E41" s="226">
        <v>4.6000000000000001E-4</v>
      </c>
      <c r="F41" s="227"/>
      <c r="G41" s="228">
        <f>ROUND(E41*F41,2)</f>
        <v>0</v>
      </c>
      <c r="H41" s="227"/>
      <c r="I41" s="228">
        <f>ROUND(E41*H41,2)</f>
        <v>0</v>
      </c>
      <c r="J41" s="227"/>
      <c r="K41" s="228">
        <f>ROUND(E41*J41,2)</f>
        <v>0</v>
      </c>
      <c r="L41" s="228">
        <v>21</v>
      </c>
      <c r="M41" s="228">
        <f>G41*(1+L41/100)</f>
        <v>0</v>
      </c>
      <c r="N41" s="226">
        <v>0</v>
      </c>
      <c r="O41" s="226">
        <f>ROUND(E41*N41,2)</f>
        <v>0</v>
      </c>
      <c r="P41" s="226">
        <v>0</v>
      </c>
      <c r="Q41" s="226">
        <f>ROUND(E41*P41,2)</f>
        <v>0</v>
      </c>
      <c r="R41" s="229" t="s">
        <v>140</v>
      </c>
      <c r="S41" s="212">
        <v>1.1140000000000001</v>
      </c>
      <c r="T41" s="212">
        <f>ROUND(E41*S41,2)</f>
        <v>0</v>
      </c>
      <c r="U41" s="212"/>
      <c r="V41" s="212" t="s">
        <v>166</v>
      </c>
      <c r="W41" s="212" t="s">
        <v>142</v>
      </c>
      <c r="X41" s="202"/>
      <c r="Y41" s="202"/>
      <c r="Z41" s="202"/>
      <c r="AA41" s="202"/>
      <c r="AB41" s="202"/>
      <c r="AC41" s="202"/>
      <c r="AD41" s="202"/>
      <c r="AE41" s="202" t="s">
        <v>167</v>
      </c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</row>
    <row r="42" spans="1:58" outlineLevel="2">
      <c r="A42" s="209"/>
      <c r="B42" s="210"/>
      <c r="C42" s="246" t="s">
        <v>192</v>
      </c>
      <c r="D42" s="233"/>
      <c r="E42" s="233"/>
      <c r="F42" s="233"/>
      <c r="G42" s="233"/>
      <c r="H42" s="212"/>
      <c r="I42" s="212"/>
      <c r="J42" s="212"/>
      <c r="K42" s="212"/>
      <c r="L42" s="212"/>
      <c r="M42" s="212"/>
      <c r="N42" s="211"/>
      <c r="O42" s="211"/>
      <c r="P42" s="211"/>
      <c r="Q42" s="211"/>
      <c r="R42" s="212"/>
      <c r="S42" s="212"/>
      <c r="T42" s="212"/>
      <c r="U42" s="212"/>
      <c r="V42" s="212"/>
      <c r="W42" s="212"/>
      <c r="X42" s="202"/>
      <c r="Y42" s="202"/>
      <c r="Z42" s="202"/>
      <c r="AA42" s="202"/>
      <c r="AB42" s="202"/>
      <c r="AC42" s="202"/>
      <c r="AD42" s="202"/>
      <c r="AE42" s="202" t="s">
        <v>169</v>
      </c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8">
      <c r="A43" s="216" t="s">
        <v>135</v>
      </c>
      <c r="B43" s="217" t="s">
        <v>104</v>
      </c>
      <c r="C43" s="241" t="s">
        <v>105</v>
      </c>
      <c r="D43" s="218"/>
      <c r="E43" s="219"/>
      <c r="F43" s="220"/>
      <c r="G43" s="220">
        <f>SUMIF(AE44:AE53,"&lt;&gt;NOR",G44:G53)</f>
        <v>0</v>
      </c>
      <c r="H43" s="220"/>
      <c r="I43" s="220">
        <f>SUM(I44:I53)</f>
        <v>0</v>
      </c>
      <c r="J43" s="220"/>
      <c r="K43" s="220">
        <f>SUM(K44:K53)</f>
        <v>0</v>
      </c>
      <c r="L43" s="220"/>
      <c r="M43" s="220">
        <f>SUM(M44:M53)</f>
        <v>0</v>
      </c>
      <c r="N43" s="219"/>
      <c r="O43" s="219">
        <f>SUM(O44:O53)</f>
        <v>0.01</v>
      </c>
      <c r="P43" s="219"/>
      <c r="Q43" s="219">
        <f>SUM(Q44:Q53)</f>
        <v>0</v>
      </c>
      <c r="R43" s="221"/>
      <c r="S43" s="215"/>
      <c r="T43" s="215">
        <f>SUM(T44:T53)</f>
        <v>5.0199999999999996</v>
      </c>
      <c r="U43" s="215"/>
      <c r="V43" s="215"/>
      <c r="W43" s="215"/>
      <c r="AE43" t="s">
        <v>136</v>
      </c>
    </row>
    <row r="44" spans="1:58" outlineLevel="1">
      <c r="A44" s="223">
        <v>13</v>
      </c>
      <c r="B44" s="224" t="s">
        <v>193</v>
      </c>
      <c r="C44" s="242" t="s">
        <v>194</v>
      </c>
      <c r="D44" s="225" t="s">
        <v>148</v>
      </c>
      <c r="E44" s="226">
        <v>28.268000000000001</v>
      </c>
      <c r="F44" s="227"/>
      <c r="G44" s="228">
        <f>ROUND(E44*F44,2)</f>
        <v>0</v>
      </c>
      <c r="H44" s="227"/>
      <c r="I44" s="228">
        <f>ROUND(E44*H44,2)</f>
        <v>0</v>
      </c>
      <c r="J44" s="227"/>
      <c r="K44" s="228">
        <f>ROUND(E44*J44,2)</f>
        <v>0</v>
      </c>
      <c r="L44" s="228">
        <v>21</v>
      </c>
      <c r="M44" s="228">
        <f>G44*(1+L44/100)</f>
        <v>0</v>
      </c>
      <c r="N44" s="226">
        <v>6.9999999999999994E-5</v>
      </c>
      <c r="O44" s="226">
        <f>ROUND(E44*N44,2)</f>
        <v>0</v>
      </c>
      <c r="P44" s="226">
        <v>0</v>
      </c>
      <c r="Q44" s="226">
        <f>ROUND(E44*P44,2)</f>
        <v>0</v>
      </c>
      <c r="R44" s="229" t="s">
        <v>140</v>
      </c>
      <c r="S44" s="212">
        <v>3.2480000000000002E-2</v>
      </c>
      <c r="T44" s="212">
        <f>ROUND(E44*S44,2)</f>
        <v>0.92</v>
      </c>
      <c r="U44" s="212"/>
      <c r="V44" s="212" t="s">
        <v>141</v>
      </c>
      <c r="W44" s="212" t="s">
        <v>142</v>
      </c>
      <c r="X44" s="202"/>
      <c r="Y44" s="202"/>
      <c r="Z44" s="202"/>
      <c r="AA44" s="202"/>
      <c r="AB44" s="202"/>
      <c r="AC44" s="202"/>
      <c r="AD44" s="202"/>
      <c r="AE44" s="202" t="s">
        <v>143</v>
      </c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8" outlineLevel="2">
      <c r="A45" s="209"/>
      <c r="B45" s="210"/>
      <c r="C45" s="243" t="s">
        <v>248</v>
      </c>
      <c r="D45" s="213"/>
      <c r="E45" s="214">
        <v>23.268000000000001</v>
      </c>
      <c r="F45" s="212"/>
      <c r="G45" s="212"/>
      <c r="H45" s="212"/>
      <c r="I45" s="212"/>
      <c r="J45" s="212"/>
      <c r="K45" s="212"/>
      <c r="L45" s="212"/>
      <c r="M45" s="212"/>
      <c r="N45" s="211"/>
      <c r="O45" s="211"/>
      <c r="P45" s="211"/>
      <c r="Q45" s="211"/>
      <c r="R45" s="212"/>
      <c r="S45" s="212"/>
      <c r="T45" s="212"/>
      <c r="U45" s="212"/>
      <c r="V45" s="212"/>
      <c r="W45" s="212"/>
      <c r="X45" s="202"/>
      <c r="Y45" s="202"/>
      <c r="Z45" s="202"/>
      <c r="AA45" s="202"/>
      <c r="AB45" s="202"/>
      <c r="AC45" s="202"/>
      <c r="AD45" s="202"/>
      <c r="AE45" s="202" t="s">
        <v>145</v>
      </c>
      <c r="AF45" s="202">
        <v>5</v>
      </c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8" outlineLevel="3">
      <c r="A46" s="209"/>
      <c r="B46" s="210"/>
      <c r="C46" s="243" t="s">
        <v>196</v>
      </c>
      <c r="D46" s="213"/>
      <c r="E46" s="214">
        <v>5</v>
      </c>
      <c r="F46" s="212"/>
      <c r="G46" s="212"/>
      <c r="H46" s="212"/>
      <c r="I46" s="212"/>
      <c r="J46" s="212"/>
      <c r="K46" s="212"/>
      <c r="L46" s="212"/>
      <c r="M46" s="212"/>
      <c r="N46" s="211"/>
      <c r="O46" s="211"/>
      <c r="P46" s="211"/>
      <c r="Q46" s="211"/>
      <c r="R46" s="212"/>
      <c r="S46" s="212"/>
      <c r="T46" s="212"/>
      <c r="U46" s="212"/>
      <c r="V46" s="212"/>
      <c r="W46" s="212"/>
      <c r="X46" s="202"/>
      <c r="Y46" s="202"/>
      <c r="Z46" s="202"/>
      <c r="AA46" s="202"/>
      <c r="AB46" s="202"/>
      <c r="AC46" s="202"/>
      <c r="AD46" s="202"/>
      <c r="AE46" s="202" t="s">
        <v>145</v>
      </c>
      <c r="AF46" s="202">
        <v>0</v>
      </c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8" outlineLevel="1">
      <c r="A47" s="223">
        <v>14</v>
      </c>
      <c r="B47" s="224" t="s">
        <v>197</v>
      </c>
      <c r="C47" s="242" t="s">
        <v>198</v>
      </c>
      <c r="D47" s="225" t="s">
        <v>148</v>
      </c>
      <c r="E47" s="226">
        <v>28.268000000000001</v>
      </c>
      <c r="F47" s="227"/>
      <c r="G47" s="228">
        <f>ROUND(E47*F47,2)</f>
        <v>0</v>
      </c>
      <c r="H47" s="227"/>
      <c r="I47" s="228">
        <f>ROUND(E47*H47,2)</f>
        <v>0</v>
      </c>
      <c r="J47" s="227"/>
      <c r="K47" s="228">
        <f>ROUND(E47*J47,2)</f>
        <v>0</v>
      </c>
      <c r="L47" s="228">
        <v>21</v>
      </c>
      <c r="M47" s="228">
        <f>G47*(1+L47/100)</f>
        <v>0</v>
      </c>
      <c r="N47" s="226">
        <v>1.3999999999999999E-4</v>
      </c>
      <c r="O47" s="226">
        <f>ROUND(E47*N47,2)</f>
        <v>0</v>
      </c>
      <c r="P47" s="226">
        <v>0</v>
      </c>
      <c r="Q47" s="226">
        <f>ROUND(E47*P47,2)</f>
        <v>0</v>
      </c>
      <c r="R47" s="229" t="s">
        <v>140</v>
      </c>
      <c r="S47" s="212">
        <v>0.10191</v>
      </c>
      <c r="T47" s="212">
        <f>ROUND(E47*S47,2)</f>
        <v>2.88</v>
      </c>
      <c r="U47" s="212"/>
      <c r="V47" s="212" t="s">
        <v>141</v>
      </c>
      <c r="W47" s="212" t="s">
        <v>142</v>
      </c>
      <c r="X47" s="202"/>
      <c r="Y47" s="202"/>
      <c r="Z47" s="202"/>
      <c r="AA47" s="202"/>
      <c r="AB47" s="202"/>
      <c r="AC47" s="202"/>
      <c r="AD47" s="202"/>
      <c r="AE47" s="202" t="s">
        <v>143</v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8" outlineLevel="2">
      <c r="A48" s="209"/>
      <c r="B48" s="210"/>
      <c r="C48" s="243" t="s">
        <v>249</v>
      </c>
      <c r="D48" s="213"/>
      <c r="E48" s="214">
        <v>28.268000000000001</v>
      </c>
      <c r="F48" s="212"/>
      <c r="G48" s="212"/>
      <c r="H48" s="212"/>
      <c r="I48" s="212"/>
      <c r="J48" s="212"/>
      <c r="K48" s="212"/>
      <c r="L48" s="212"/>
      <c r="M48" s="212"/>
      <c r="N48" s="211"/>
      <c r="O48" s="211"/>
      <c r="P48" s="211"/>
      <c r="Q48" s="211"/>
      <c r="R48" s="212"/>
      <c r="S48" s="212"/>
      <c r="T48" s="212"/>
      <c r="U48" s="212"/>
      <c r="V48" s="212"/>
      <c r="W48" s="212"/>
      <c r="X48" s="202"/>
      <c r="Y48" s="202"/>
      <c r="Z48" s="202"/>
      <c r="AA48" s="202"/>
      <c r="AB48" s="202"/>
      <c r="AC48" s="202"/>
      <c r="AD48" s="202"/>
      <c r="AE48" s="202" t="s">
        <v>145</v>
      </c>
      <c r="AF48" s="202">
        <v>5</v>
      </c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outlineLevel="1">
      <c r="A49" s="223">
        <v>15</v>
      </c>
      <c r="B49" s="224" t="s">
        <v>200</v>
      </c>
      <c r="C49" s="242" t="s">
        <v>201</v>
      </c>
      <c r="D49" s="225" t="s">
        <v>148</v>
      </c>
      <c r="E49" s="226">
        <v>27.54</v>
      </c>
      <c r="F49" s="227"/>
      <c r="G49" s="228">
        <f>ROUND(E49*F49,2)</f>
        <v>0</v>
      </c>
      <c r="H49" s="227"/>
      <c r="I49" s="228">
        <f>ROUND(E49*H49,2)</f>
        <v>0</v>
      </c>
      <c r="J49" s="227"/>
      <c r="K49" s="228">
        <f>ROUND(E49*J49,2)</f>
        <v>0</v>
      </c>
      <c r="L49" s="228">
        <v>21</v>
      </c>
      <c r="M49" s="228">
        <f>G49*(1+L49/100)</f>
        <v>0</v>
      </c>
      <c r="N49" s="226">
        <v>0</v>
      </c>
      <c r="O49" s="226">
        <f>ROUND(E49*N49,2)</f>
        <v>0</v>
      </c>
      <c r="P49" s="226">
        <v>0</v>
      </c>
      <c r="Q49" s="226">
        <f>ROUND(E49*P49,2)</f>
        <v>0</v>
      </c>
      <c r="R49" s="229" t="s">
        <v>140</v>
      </c>
      <c r="S49" s="212">
        <v>7.0000000000000001E-3</v>
      </c>
      <c r="T49" s="212">
        <f>ROUND(E49*S49,2)</f>
        <v>0.19</v>
      </c>
      <c r="U49" s="212"/>
      <c r="V49" s="212" t="s">
        <v>141</v>
      </c>
      <c r="W49" s="212" t="s">
        <v>142</v>
      </c>
      <c r="X49" s="202"/>
      <c r="Y49" s="202"/>
      <c r="Z49" s="202"/>
      <c r="AA49" s="202"/>
      <c r="AB49" s="202"/>
      <c r="AC49" s="202"/>
      <c r="AD49" s="202"/>
      <c r="AE49" s="202" t="s">
        <v>143</v>
      </c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outlineLevel="2">
      <c r="A50" s="209"/>
      <c r="B50" s="210"/>
      <c r="C50" s="243" t="s">
        <v>250</v>
      </c>
      <c r="D50" s="213"/>
      <c r="E50" s="214">
        <v>27.54</v>
      </c>
      <c r="F50" s="212"/>
      <c r="G50" s="212"/>
      <c r="H50" s="212"/>
      <c r="I50" s="212"/>
      <c r="J50" s="212"/>
      <c r="K50" s="212"/>
      <c r="L50" s="212"/>
      <c r="M50" s="212"/>
      <c r="N50" s="211"/>
      <c r="O50" s="211"/>
      <c r="P50" s="211"/>
      <c r="Q50" s="211"/>
      <c r="R50" s="212"/>
      <c r="S50" s="212"/>
      <c r="T50" s="212"/>
      <c r="U50" s="212"/>
      <c r="V50" s="212"/>
      <c r="W50" s="212"/>
      <c r="X50" s="202"/>
      <c r="Y50" s="202"/>
      <c r="Z50" s="202"/>
      <c r="AA50" s="202"/>
      <c r="AB50" s="202"/>
      <c r="AC50" s="202"/>
      <c r="AD50" s="202"/>
      <c r="AE50" s="202" t="s">
        <v>145</v>
      </c>
      <c r="AF50" s="202">
        <v>5</v>
      </c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outlineLevel="1">
      <c r="A51" s="234">
        <v>16</v>
      </c>
      <c r="B51" s="235" t="s">
        <v>203</v>
      </c>
      <c r="C51" s="247" t="s">
        <v>204</v>
      </c>
      <c r="D51" s="236" t="s">
        <v>148</v>
      </c>
      <c r="E51" s="237">
        <v>20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1.0000000000000001E-5</v>
      </c>
      <c r="O51" s="237">
        <f>ROUND(E51*N51,2)</f>
        <v>0</v>
      </c>
      <c r="P51" s="237">
        <v>0</v>
      </c>
      <c r="Q51" s="237">
        <f>ROUND(E51*P51,2)</f>
        <v>0</v>
      </c>
      <c r="R51" s="240" t="s">
        <v>140</v>
      </c>
      <c r="S51" s="212">
        <v>2.9000000000000001E-2</v>
      </c>
      <c r="T51" s="212">
        <f>ROUND(E51*S51,2)</f>
        <v>0.57999999999999996</v>
      </c>
      <c r="U51" s="212"/>
      <c r="V51" s="212" t="s">
        <v>141</v>
      </c>
      <c r="W51" s="212" t="s">
        <v>142</v>
      </c>
      <c r="X51" s="202"/>
      <c r="Y51" s="202"/>
      <c r="Z51" s="202"/>
      <c r="AA51" s="202"/>
      <c r="AB51" s="202"/>
      <c r="AC51" s="202"/>
      <c r="AD51" s="202"/>
      <c r="AE51" s="202" t="s">
        <v>143</v>
      </c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outlineLevel="1">
      <c r="A52" s="223">
        <v>17</v>
      </c>
      <c r="B52" s="224" t="s">
        <v>205</v>
      </c>
      <c r="C52" s="242" t="s">
        <v>206</v>
      </c>
      <c r="D52" s="225" t="s">
        <v>148</v>
      </c>
      <c r="E52" s="226">
        <v>33.06</v>
      </c>
      <c r="F52" s="227"/>
      <c r="G52" s="228">
        <f>ROUND(E52*F52,2)</f>
        <v>0</v>
      </c>
      <c r="H52" s="227"/>
      <c r="I52" s="228">
        <f>ROUND(E52*H52,2)</f>
        <v>0</v>
      </c>
      <c r="J52" s="227"/>
      <c r="K52" s="228">
        <f>ROUND(E52*J52,2)</f>
        <v>0</v>
      </c>
      <c r="L52" s="228">
        <v>21</v>
      </c>
      <c r="M52" s="228">
        <f>G52*(1+L52/100)</f>
        <v>0</v>
      </c>
      <c r="N52" s="226">
        <v>3.5E-4</v>
      </c>
      <c r="O52" s="226">
        <f>ROUND(E52*N52,2)</f>
        <v>0.01</v>
      </c>
      <c r="P52" s="226">
        <v>0</v>
      </c>
      <c r="Q52" s="226">
        <f>ROUND(E52*P52,2)</f>
        <v>0</v>
      </c>
      <c r="R52" s="229" t="s">
        <v>140</v>
      </c>
      <c r="S52" s="212">
        <v>1.35E-2</v>
      </c>
      <c r="T52" s="212">
        <f>ROUND(E52*S52,2)</f>
        <v>0.45</v>
      </c>
      <c r="U52" s="212"/>
      <c r="V52" s="212" t="s">
        <v>141</v>
      </c>
      <c r="W52" s="212" t="s">
        <v>142</v>
      </c>
      <c r="X52" s="202"/>
      <c r="Y52" s="202"/>
      <c r="Z52" s="202"/>
      <c r="AA52" s="202"/>
      <c r="AB52" s="202"/>
      <c r="AC52" s="202"/>
      <c r="AD52" s="202"/>
      <c r="AE52" s="202" t="s">
        <v>143</v>
      </c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outlineLevel="2">
      <c r="A53" s="209"/>
      <c r="B53" s="210"/>
      <c r="C53" s="243" t="s">
        <v>251</v>
      </c>
      <c r="D53" s="213"/>
      <c r="E53" s="214">
        <v>33.06</v>
      </c>
      <c r="F53" s="212"/>
      <c r="G53" s="212"/>
      <c r="H53" s="212"/>
      <c r="I53" s="212"/>
      <c r="J53" s="212"/>
      <c r="K53" s="212"/>
      <c r="L53" s="212"/>
      <c r="M53" s="212"/>
      <c r="N53" s="211"/>
      <c r="O53" s="211"/>
      <c r="P53" s="211"/>
      <c r="Q53" s="211"/>
      <c r="R53" s="212"/>
      <c r="S53" s="212"/>
      <c r="T53" s="212"/>
      <c r="U53" s="212"/>
      <c r="V53" s="212"/>
      <c r="W53" s="212"/>
      <c r="X53" s="202"/>
      <c r="Y53" s="202"/>
      <c r="Z53" s="202"/>
      <c r="AA53" s="202"/>
      <c r="AB53" s="202"/>
      <c r="AC53" s="202"/>
      <c r="AD53" s="202"/>
      <c r="AE53" s="202" t="s">
        <v>145</v>
      </c>
      <c r="AF53" s="202">
        <v>0</v>
      </c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>
      <c r="A54" s="216" t="s">
        <v>135</v>
      </c>
      <c r="B54" s="217" t="s">
        <v>106</v>
      </c>
      <c r="C54" s="241" t="s">
        <v>107</v>
      </c>
      <c r="D54" s="218"/>
      <c r="E54" s="219"/>
      <c r="F54" s="220"/>
      <c r="G54" s="220">
        <f>SUMIF(AE55:AE62,"&lt;&gt;NOR",G55:G62)</f>
        <v>0</v>
      </c>
      <c r="H54" s="220"/>
      <c r="I54" s="220">
        <f>SUM(I55:I62)</f>
        <v>0</v>
      </c>
      <c r="J54" s="220"/>
      <c r="K54" s="220">
        <f>SUM(K55:K62)</f>
        <v>0</v>
      </c>
      <c r="L54" s="220"/>
      <c r="M54" s="220">
        <f>SUM(M55:M62)</f>
        <v>0</v>
      </c>
      <c r="N54" s="219"/>
      <c r="O54" s="219">
        <f>SUM(O55:O62)</f>
        <v>0</v>
      </c>
      <c r="P54" s="219"/>
      <c r="Q54" s="219">
        <f>SUM(Q55:Q62)</f>
        <v>0</v>
      </c>
      <c r="R54" s="221"/>
      <c r="S54" s="215"/>
      <c r="T54" s="215">
        <f>SUM(T55:T62)</f>
        <v>0</v>
      </c>
      <c r="U54" s="215"/>
      <c r="V54" s="215"/>
      <c r="W54" s="215"/>
      <c r="AE54" t="s">
        <v>136</v>
      </c>
    </row>
    <row r="55" spans="1:58" ht="22.5" outlineLevel="1">
      <c r="A55" s="234">
        <v>18</v>
      </c>
      <c r="B55" s="235" t="s">
        <v>208</v>
      </c>
      <c r="C55" s="247" t="s">
        <v>209</v>
      </c>
      <c r="D55" s="236" t="s">
        <v>165</v>
      </c>
      <c r="E55" s="237">
        <v>1.66E-3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40" t="s">
        <v>140</v>
      </c>
      <c r="S55" s="212">
        <v>2.0089999999999999</v>
      </c>
      <c r="T55" s="212">
        <f>ROUND(E55*S55,2)</f>
        <v>0</v>
      </c>
      <c r="U55" s="212"/>
      <c r="V55" s="212" t="s">
        <v>210</v>
      </c>
      <c r="W55" s="212" t="s">
        <v>142</v>
      </c>
      <c r="X55" s="202"/>
      <c r="Y55" s="202"/>
      <c r="Z55" s="202"/>
      <c r="AA55" s="202"/>
      <c r="AB55" s="202"/>
      <c r="AC55" s="202"/>
      <c r="AD55" s="202"/>
      <c r="AE55" s="202" t="s">
        <v>211</v>
      </c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ht="22.5" outlineLevel="1">
      <c r="A56" s="234">
        <v>19</v>
      </c>
      <c r="B56" s="235" t="s">
        <v>212</v>
      </c>
      <c r="C56" s="247" t="s">
        <v>213</v>
      </c>
      <c r="D56" s="236" t="s">
        <v>165</v>
      </c>
      <c r="E56" s="237">
        <v>4.9899999999999996E-3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40" t="s">
        <v>140</v>
      </c>
      <c r="S56" s="212">
        <v>0.95899999999999996</v>
      </c>
      <c r="T56" s="212">
        <f>ROUND(E56*S56,2)</f>
        <v>0</v>
      </c>
      <c r="U56" s="212"/>
      <c r="V56" s="212" t="s">
        <v>210</v>
      </c>
      <c r="W56" s="212" t="s">
        <v>142</v>
      </c>
      <c r="X56" s="202"/>
      <c r="Y56" s="202"/>
      <c r="Z56" s="202"/>
      <c r="AA56" s="202"/>
      <c r="AB56" s="202"/>
      <c r="AC56" s="202"/>
      <c r="AD56" s="202"/>
      <c r="AE56" s="202" t="s">
        <v>211</v>
      </c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outlineLevel="1">
      <c r="A57" s="223">
        <v>20</v>
      </c>
      <c r="B57" s="224" t="s">
        <v>214</v>
      </c>
      <c r="C57" s="242" t="s">
        <v>215</v>
      </c>
      <c r="D57" s="225" t="s">
        <v>165</v>
      </c>
      <c r="E57" s="226">
        <v>1.66E-3</v>
      </c>
      <c r="F57" s="227"/>
      <c r="G57" s="228">
        <f>ROUND(E57*F57,2)</f>
        <v>0</v>
      </c>
      <c r="H57" s="227"/>
      <c r="I57" s="228">
        <f>ROUND(E57*H57,2)</f>
        <v>0</v>
      </c>
      <c r="J57" s="227"/>
      <c r="K57" s="228">
        <f>ROUND(E57*J57,2)</f>
        <v>0</v>
      </c>
      <c r="L57" s="228">
        <v>21</v>
      </c>
      <c r="M57" s="228">
        <f>G57*(1+L57/100)</f>
        <v>0</v>
      </c>
      <c r="N57" s="226">
        <v>0</v>
      </c>
      <c r="O57" s="226">
        <f>ROUND(E57*N57,2)</f>
        <v>0</v>
      </c>
      <c r="P57" s="226">
        <v>0</v>
      </c>
      <c r="Q57" s="226">
        <f>ROUND(E57*P57,2)</f>
        <v>0</v>
      </c>
      <c r="R57" s="229" t="s">
        <v>140</v>
      </c>
      <c r="S57" s="212">
        <v>0.49</v>
      </c>
      <c r="T57" s="212">
        <f>ROUND(E57*S57,2)</f>
        <v>0</v>
      </c>
      <c r="U57" s="212"/>
      <c r="V57" s="212" t="s">
        <v>210</v>
      </c>
      <c r="W57" s="212" t="s">
        <v>142</v>
      </c>
      <c r="X57" s="202"/>
      <c r="Y57" s="202"/>
      <c r="Z57" s="202"/>
      <c r="AA57" s="202"/>
      <c r="AB57" s="202"/>
      <c r="AC57" s="202"/>
      <c r="AD57" s="202"/>
      <c r="AE57" s="202" t="s">
        <v>211</v>
      </c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outlineLevel="2">
      <c r="A58" s="209"/>
      <c r="B58" s="210"/>
      <c r="C58" s="244" t="s">
        <v>216</v>
      </c>
      <c r="D58" s="230"/>
      <c r="E58" s="230"/>
      <c r="F58" s="230"/>
      <c r="G58" s="230"/>
      <c r="H58" s="212"/>
      <c r="I58" s="212"/>
      <c r="J58" s="212"/>
      <c r="K58" s="212"/>
      <c r="L58" s="212"/>
      <c r="M58" s="212"/>
      <c r="N58" s="211"/>
      <c r="O58" s="211"/>
      <c r="P58" s="211"/>
      <c r="Q58" s="211"/>
      <c r="R58" s="212"/>
      <c r="S58" s="212"/>
      <c r="T58" s="212"/>
      <c r="U58" s="212"/>
      <c r="V58" s="212"/>
      <c r="W58" s="212"/>
      <c r="X58" s="202"/>
      <c r="Y58" s="202"/>
      <c r="Z58" s="202"/>
      <c r="AA58" s="202"/>
      <c r="AB58" s="202"/>
      <c r="AC58" s="202"/>
      <c r="AD58" s="202"/>
      <c r="AE58" s="202" t="s">
        <v>151</v>
      </c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outlineLevel="1">
      <c r="A59" s="234">
        <v>21</v>
      </c>
      <c r="B59" s="235" t="s">
        <v>217</v>
      </c>
      <c r="C59" s="247" t="s">
        <v>218</v>
      </c>
      <c r="D59" s="236" t="s">
        <v>165</v>
      </c>
      <c r="E59" s="237">
        <v>2.3279999999999999E-2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40" t="s">
        <v>140</v>
      </c>
      <c r="S59" s="212">
        <v>0</v>
      </c>
      <c r="T59" s="212">
        <f>ROUND(E59*S59,2)</f>
        <v>0</v>
      </c>
      <c r="U59" s="212"/>
      <c r="V59" s="212" t="s">
        <v>210</v>
      </c>
      <c r="W59" s="212" t="s">
        <v>142</v>
      </c>
      <c r="X59" s="202"/>
      <c r="Y59" s="202"/>
      <c r="Z59" s="202"/>
      <c r="AA59" s="202"/>
      <c r="AB59" s="202"/>
      <c r="AC59" s="202"/>
      <c r="AD59" s="202"/>
      <c r="AE59" s="202" t="s">
        <v>211</v>
      </c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outlineLevel="1">
      <c r="A60" s="234">
        <v>22</v>
      </c>
      <c r="B60" s="235" t="s">
        <v>219</v>
      </c>
      <c r="C60" s="247" t="s">
        <v>220</v>
      </c>
      <c r="D60" s="236" t="s">
        <v>165</v>
      </c>
      <c r="E60" s="237">
        <v>1.66E-3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40" t="s">
        <v>140</v>
      </c>
      <c r="S60" s="212">
        <v>0.94199999999999995</v>
      </c>
      <c r="T60" s="212">
        <f>ROUND(E60*S60,2)</f>
        <v>0</v>
      </c>
      <c r="U60" s="212"/>
      <c r="V60" s="212" t="s">
        <v>210</v>
      </c>
      <c r="W60" s="212" t="s">
        <v>142</v>
      </c>
      <c r="X60" s="202"/>
      <c r="Y60" s="202"/>
      <c r="Z60" s="202"/>
      <c r="AA60" s="202"/>
      <c r="AB60" s="202"/>
      <c r="AC60" s="202"/>
      <c r="AD60" s="202"/>
      <c r="AE60" s="202" t="s">
        <v>211</v>
      </c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outlineLevel="1">
      <c r="A61" s="223">
        <v>23</v>
      </c>
      <c r="B61" s="224" t="s">
        <v>221</v>
      </c>
      <c r="C61" s="242" t="s">
        <v>222</v>
      </c>
      <c r="D61" s="225" t="s">
        <v>165</v>
      </c>
      <c r="E61" s="226">
        <v>1.66E-3</v>
      </c>
      <c r="F61" s="227"/>
      <c r="G61" s="228">
        <f>ROUND(E61*F61,2)</f>
        <v>0</v>
      </c>
      <c r="H61" s="227"/>
      <c r="I61" s="228">
        <f>ROUND(E61*H61,2)</f>
        <v>0</v>
      </c>
      <c r="J61" s="227"/>
      <c r="K61" s="228">
        <f>ROUND(E61*J61,2)</f>
        <v>0</v>
      </c>
      <c r="L61" s="228">
        <v>21</v>
      </c>
      <c r="M61" s="228">
        <f>G61*(1+L61/100)</f>
        <v>0</v>
      </c>
      <c r="N61" s="226">
        <v>0</v>
      </c>
      <c r="O61" s="226">
        <f>ROUND(E61*N61,2)</f>
        <v>0</v>
      </c>
      <c r="P61" s="226">
        <v>0</v>
      </c>
      <c r="Q61" s="226">
        <f>ROUND(E61*P61,2)</f>
        <v>0</v>
      </c>
      <c r="R61" s="229" t="s">
        <v>140</v>
      </c>
      <c r="S61" s="212">
        <v>0</v>
      </c>
      <c r="T61" s="212">
        <f>ROUND(E61*S61,2)</f>
        <v>0</v>
      </c>
      <c r="U61" s="212"/>
      <c r="V61" s="212" t="s">
        <v>210</v>
      </c>
      <c r="W61" s="212" t="s">
        <v>142</v>
      </c>
      <c r="X61" s="202"/>
      <c r="Y61" s="202"/>
      <c r="Z61" s="202"/>
      <c r="AA61" s="202"/>
      <c r="AB61" s="202"/>
      <c r="AC61" s="202"/>
      <c r="AD61" s="202"/>
      <c r="AE61" s="202" t="s">
        <v>211</v>
      </c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outlineLevel="2">
      <c r="A62" s="209"/>
      <c r="B62" s="210"/>
      <c r="C62" s="244" t="s">
        <v>223</v>
      </c>
      <c r="D62" s="230"/>
      <c r="E62" s="230"/>
      <c r="F62" s="230"/>
      <c r="G62" s="230"/>
      <c r="H62" s="212"/>
      <c r="I62" s="212"/>
      <c r="J62" s="212"/>
      <c r="K62" s="212"/>
      <c r="L62" s="212"/>
      <c r="M62" s="212"/>
      <c r="N62" s="211"/>
      <c r="O62" s="211"/>
      <c r="P62" s="211"/>
      <c r="Q62" s="211"/>
      <c r="R62" s="212"/>
      <c r="S62" s="212"/>
      <c r="T62" s="212"/>
      <c r="U62" s="212"/>
      <c r="V62" s="212"/>
      <c r="W62" s="212"/>
      <c r="X62" s="202"/>
      <c r="Y62" s="202"/>
      <c r="Z62" s="202"/>
      <c r="AA62" s="202"/>
      <c r="AB62" s="202"/>
      <c r="AC62" s="202"/>
      <c r="AD62" s="202"/>
      <c r="AE62" s="202" t="s">
        <v>151</v>
      </c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>
      <c r="A63" s="3"/>
      <c r="B63" s="4"/>
      <c r="C63" s="248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AC63">
        <v>12</v>
      </c>
      <c r="AD63">
        <v>21</v>
      </c>
      <c r="AE63" t="s">
        <v>123</v>
      </c>
    </row>
    <row r="64" spans="1:58">
      <c r="A64" s="205"/>
      <c r="B64" s="206" t="s">
        <v>28</v>
      </c>
      <c r="C64" s="249"/>
      <c r="D64" s="207"/>
      <c r="E64" s="208"/>
      <c r="F64" s="208"/>
      <c r="G64" s="222">
        <f>G7+G17+G21+G24+G27+G35+G43+G54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AC64">
        <f>SUMIF(L6:L62,AC63,G6:G62)</f>
        <v>0</v>
      </c>
      <c r="AD64">
        <f>SUMIF(L6:L62,AD63,G6:G62)</f>
        <v>0</v>
      </c>
      <c r="AE64" t="s">
        <v>224</v>
      </c>
    </row>
    <row r="65" spans="3:31">
      <c r="C65" s="250"/>
      <c r="D65" s="10"/>
      <c r="AE65" t="s">
        <v>226</v>
      </c>
    </row>
    <row r="66" spans="3:31">
      <c r="D66" s="10"/>
    </row>
    <row r="67" spans="3:31">
      <c r="D67" s="10"/>
    </row>
    <row r="68" spans="3:31">
      <c r="D68" s="10"/>
    </row>
    <row r="69" spans="3:31">
      <c r="D69" s="10"/>
    </row>
    <row r="70" spans="3:31">
      <c r="D70" s="10"/>
    </row>
    <row r="71" spans="3:31">
      <c r="D71" s="10"/>
    </row>
    <row r="72" spans="3:31">
      <c r="D72" s="10"/>
    </row>
    <row r="73" spans="3:31">
      <c r="D73" s="10"/>
    </row>
    <row r="74" spans="3:31">
      <c r="D74" s="10"/>
    </row>
    <row r="75" spans="3:31">
      <c r="D75" s="10"/>
    </row>
    <row r="76" spans="3:31">
      <c r="D76" s="10"/>
    </row>
    <row r="77" spans="3:31">
      <c r="D77" s="10"/>
    </row>
    <row r="78" spans="3:31">
      <c r="D78" s="10"/>
    </row>
    <row r="79" spans="3:31">
      <c r="D79" s="10"/>
    </row>
    <row r="80" spans="3:31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4">
    <mergeCell ref="C42:G42"/>
    <mergeCell ref="C58:G58"/>
    <mergeCell ref="C62:G62"/>
    <mergeCell ref="C13:G13"/>
    <mergeCell ref="C14:G14"/>
    <mergeCell ref="C15:G15"/>
    <mergeCell ref="C26:G26"/>
    <mergeCell ref="C31:G31"/>
    <mergeCell ref="C34:G34"/>
    <mergeCell ref="A1:G1"/>
    <mergeCell ref="C2:G2"/>
    <mergeCell ref="C3:G3"/>
    <mergeCell ref="C11:G11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C22" sqref="C22"/>
    </sheetView>
  </sheetViews>
  <sheetFormatPr defaultRowHeight="12.75" outlineLevelRow="3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111</v>
      </c>
      <c r="B1" s="187"/>
      <c r="C1" s="187"/>
      <c r="D1" s="187"/>
      <c r="E1" s="187"/>
      <c r="F1" s="187"/>
      <c r="G1" s="187"/>
      <c r="AE1" t="s">
        <v>112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113</v>
      </c>
    </row>
    <row r="3" spans="1:58" ht="24.95" customHeight="1">
      <c r="A3" s="192" t="s">
        <v>9</v>
      </c>
      <c r="B3" s="193" t="s">
        <v>64</v>
      </c>
      <c r="C3" s="194" t="s">
        <v>65</v>
      </c>
      <c r="D3" s="195"/>
      <c r="E3" s="195"/>
      <c r="F3" s="195"/>
      <c r="G3" s="196"/>
      <c r="AE3" t="s">
        <v>114</v>
      </c>
    </row>
    <row r="4" spans="1:58">
      <c r="D4" s="10"/>
    </row>
    <row r="5" spans="1:58" ht="38.25">
      <c r="A5" s="198" t="s">
        <v>115</v>
      </c>
      <c r="B5" s="200" t="s">
        <v>116</v>
      </c>
      <c r="C5" s="200" t="s">
        <v>117</v>
      </c>
      <c r="D5" s="199" t="s">
        <v>118</v>
      </c>
      <c r="E5" s="198" t="s">
        <v>119</v>
      </c>
      <c r="F5" s="197" t="s">
        <v>120</v>
      </c>
      <c r="G5" s="198" t="s">
        <v>28</v>
      </c>
      <c r="H5" s="201" t="s">
        <v>29</v>
      </c>
      <c r="I5" s="201" t="s">
        <v>121</v>
      </c>
      <c r="J5" s="201" t="s">
        <v>30</v>
      </c>
      <c r="K5" s="201" t="s">
        <v>122</v>
      </c>
      <c r="L5" s="201" t="s">
        <v>123</v>
      </c>
      <c r="M5" s="201" t="s">
        <v>124</v>
      </c>
      <c r="N5" s="201" t="s">
        <v>125</v>
      </c>
      <c r="O5" s="201" t="s">
        <v>126</v>
      </c>
      <c r="P5" s="201" t="s">
        <v>127</v>
      </c>
      <c r="Q5" s="201" t="s">
        <v>128</v>
      </c>
      <c r="R5" s="201" t="s">
        <v>129</v>
      </c>
      <c r="S5" s="201" t="s">
        <v>130</v>
      </c>
      <c r="T5" s="201" t="s">
        <v>131</v>
      </c>
      <c r="U5" s="201" t="s">
        <v>132</v>
      </c>
      <c r="V5" s="201" t="s">
        <v>133</v>
      </c>
      <c r="W5" s="201" t="s">
        <v>134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16" t="s">
        <v>135</v>
      </c>
      <c r="B7" s="217" t="s">
        <v>78</v>
      </c>
      <c r="C7" s="241" t="s">
        <v>79</v>
      </c>
      <c r="D7" s="218"/>
      <c r="E7" s="219"/>
      <c r="F7" s="220"/>
      <c r="G7" s="220">
        <f>SUMIF(AE8:AE16,"&lt;&gt;NOR",G8:G16)</f>
        <v>0</v>
      </c>
      <c r="H7" s="220"/>
      <c r="I7" s="220">
        <f>SUM(I8:I16)</f>
        <v>0</v>
      </c>
      <c r="J7" s="220"/>
      <c r="K7" s="220">
        <f>SUM(K8:K16)</f>
        <v>0</v>
      </c>
      <c r="L7" s="220"/>
      <c r="M7" s="220">
        <f>SUM(M8:M16)</f>
        <v>0</v>
      </c>
      <c r="N7" s="219"/>
      <c r="O7" s="219">
        <f>SUM(O8:O16)</f>
        <v>0.28000000000000003</v>
      </c>
      <c r="P7" s="219"/>
      <c r="Q7" s="219">
        <f>SUM(Q8:Q16)</f>
        <v>0</v>
      </c>
      <c r="R7" s="221"/>
      <c r="S7" s="215"/>
      <c r="T7" s="215">
        <f>SUM(T8:T16)</f>
        <v>20.080000000000002</v>
      </c>
      <c r="U7" s="215"/>
      <c r="V7" s="215"/>
      <c r="W7" s="215"/>
      <c r="AE7" t="s">
        <v>136</v>
      </c>
    </row>
    <row r="8" spans="1:58" ht="22.5" outlineLevel="1">
      <c r="A8" s="223">
        <v>1</v>
      </c>
      <c r="B8" s="224" t="s">
        <v>137</v>
      </c>
      <c r="C8" s="242" t="s">
        <v>138</v>
      </c>
      <c r="D8" s="225" t="s">
        <v>139</v>
      </c>
      <c r="E8" s="226">
        <v>21</v>
      </c>
      <c r="F8" s="227"/>
      <c r="G8" s="228">
        <f>ROUND(E8*F8,2)</f>
        <v>0</v>
      </c>
      <c r="H8" s="227"/>
      <c r="I8" s="228">
        <f>ROUND(E8*H8,2)</f>
        <v>0</v>
      </c>
      <c r="J8" s="227"/>
      <c r="K8" s="228">
        <f>ROUND(E8*J8,2)</f>
        <v>0</v>
      </c>
      <c r="L8" s="228">
        <v>21</v>
      </c>
      <c r="M8" s="228">
        <f>G8*(1+L8/100)</f>
        <v>0</v>
      </c>
      <c r="N8" s="226">
        <v>3.5E-4</v>
      </c>
      <c r="O8" s="226">
        <f>ROUND(E8*N8,2)</f>
        <v>0.01</v>
      </c>
      <c r="P8" s="226">
        <v>0</v>
      </c>
      <c r="Q8" s="226">
        <f>ROUND(E8*P8,2)</f>
        <v>0</v>
      </c>
      <c r="R8" s="229" t="s">
        <v>140</v>
      </c>
      <c r="S8" s="212">
        <v>0.1</v>
      </c>
      <c r="T8" s="212">
        <f>ROUND(E8*S8,2)</f>
        <v>2.1</v>
      </c>
      <c r="U8" s="212"/>
      <c r="V8" s="212" t="s">
        <v>141</v>
      </c>
      <c r="W8" s="212" t="s">
        <v>142</v>
      </c>
      <c r="X8" s="202"/>
      <c r="Y8" s="202"/>
      <c r="Z8" s="202"/>
      <c r="AA8" s="202"/>
      <c r="AB8" s="202"/>
      <c r="AC8" s="202"/>
      <c r="AD8" s="202"/>
      <c r="AE8" s="202" t="s">
        <v>143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3" t="s">
        <v>252</v>
      </c>
      <c r="D9" s="213"/>
      <c r="E9" s="214">
        <v>21</v>
      </c>
      <c r="F9" s="212"/>
      <c r="G9" s="212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145</v>
      </c>
      <c r="AF9" s="202">
        <v>0</v>
      </c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ht="22.5" outlineLevel="1">
      <c r="A10" s="223">
        <v>2</v>
      </c>
      <c r="B10" s="224" t="s">
        <v>146</v>
      </c>
      <c r="C10" s="242" t="s">
        <v>147</v>
      </c>
      <c r="D10" s="225" t="s">
        <v>148</v>
      </c>
      <c r="E10" s="226">
        <v>24.3</v>
      </c>
      <c r="F10" s="227"/>
      <c r="G10" s="228">
        <f>ROUND(E10*F10,2)</f>
        <v>0</v>
      </c>
      <c r="H10" s="227"/>
      <c r="I10" s="228">
        <f>ROUND(E10*H10,2)</f>
        <v>0</v>
      </c>
      <c r="J10" s="227"/>
      <c r="K10" s="228">
        <f>ROUND(E10*J10,2)</f>
        <v>0</v>
      </c>
      <c r="L10" s="228">
        <v>21</v>
      </c>
      <c r="M10" s="228">
        <f>G10*(1+L10/100)</f>
        <v>0</v>
      </c>
      <c r="N10" s="226">
        <v>1.1259999999999999E-2</v>
      </c>
      <c r="O10" s="226">
        <f>ROUND(E10*N10,2)</f>
        <v>0.27</v>
      </c>
      <c r="P10" s="226">
        <v>0</v>
      </c>
      <c r="Q10" s="226">
        <f>ROUND(E10*P10,2)</f>
        <v>0</v>
      </c>
      <c r="R10" s="229" t="s">
        <v>149</v>
      </c>
      <c r="S10" s="212">
        <v>0.74</v>
      </c>
      <c r="T10" s="212">
        <f>ROUND(E10*S10,2)</f>
        <v>17.98</v>
      </c>
      <c r="U10" s="212"/>
      <c r="V10" s="212" t="s">
        <v>141</v>
      </c>
      <c r="W10" s="212" t="s">
        <v>142</v>
      </c>
      <c r="X10" s="202"/>
      <c r="Y10" s="202"/>
      <c r="Z10" s="202"/>
      <c r="AA10" s="202"/>
      <c r="AB10" s="202"/>
      <c r="AC10" s="202"/>
      <c r="AD10" s="202"/>
      <c r="AE10" s="202" t="s">
        <v>143</v>
      </c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 outlineLevel="2">
      <c r="A11" s="209"/>
      <c r="B11" s="210"/>
      <c r="C11" s="244" t="s">
        <v>177</v>
      </c>
      <c r="D11" s="230"/>
      <c r="E11" s="230"/>
      <c r="F11" s="230"/>
      <c r="G11" s="230"/>
      <c r="H11" s="212"/>
      <c r="I11" s="212"/>
      <c r="J11" s="212"/>
      <c r="K11" s="212"/>
      <c r="L11" s="212"/>
      <c r="M11" s="212"/>
      <c r="N11" s="211"/>
      <c r="O11" s="211"/>
      <c r="P11" s="211"/>
      <c r="Q11" s="211"/>
      <c r="R11" s="212"/>
      <c r="S11" s="212"/>
      <c r="T11" s="212"/>
      <c r="U11" s="212"/>
      <c r="V11" s="212"/>
      <c r="W11" s="212"/>
      <c r="X11" s="202"/>
      <c r="Y11" s="202"/>
      <c r="Z11" s="202"/>
      <c r="AA11" s="202"/>
      <c r="AB11" s="202"/>
      <c r="AC11" s="202"/>
      <c r="AD11" s="202"/>
      <c r="AE11" s="202" t="s">
        <v>151</v>
      </c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</row>
    <row r="12" spans="1:58" outlineLevel="3">
      <c r="A12" s="209"/>
      <c r="B12" s="210"/>
      <c r="C12" s="245" t="s">
        <v>225</v>
      </c>
      <c r="D12" s="231"/>
      <c r="E12" s="231"/>
      <c r="F12" s="231"/>
      <c r="G12" s="231"/>
      <c r="H12" s="212"/>
      <c r="I12" s="212"/>
      <c r="J12" s="212"/>
      <c r="K12" s="212"/>
      <c r="L12" s="212"/>
      <c r="M12" s="212"/>
      <c r="N12" s="211"/>
      <c r="O12" s="211"/>
      <c r="P12" s="211"/>
      <c r="Q12" s="211"/>
      <c r="R12" s="212"/>
      <c r="S12" s="212"/>
      <c r="T12" s="212"/>
      <c r="U12" s="212"/>
      <c r="V12" s="212"/>
      <c r="W12" s="212"/>
      <c r="X12" s="202"/>
      <c r="Y12" s="202"/>
      <c r="Z12" s="202"/>
      <c r="AA12" s="202"/>
      <c r="AB12" s="202"/>
      <c r="AC12" s="202"/>
      <c r="AD12" s="202"/>
      <c r="AE12" s="202" t="s">
        <v>151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outlineLevel="3">
      <c r="A13" s="209"/>
      <c r="B13" s="210"/>
      <c r="C13" s="245" t="s">
        <v>152</v>
      </c>
      <c r="D13" s="231"/>
      <c r="E13" s="231"/>
      <c r="F13" s="231"/>
      <c r="G13" s="231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151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</row>
    <row r="14" spans="1:58" outlineLevel="3">
      <c r="A14" s="209"/>
      <c r="B14" s="210"/>
      <c r="C14" s="245" t="s">
        <v>153</v>
      </c>
      <c r="D14" s="231"/>
      <c r="E14" s="231"/>
      <c r="F14" s="231"/>
      <c r="G14" s="231"/>
      <c r="H14" s="212"/>
      <c r="I14" s="212"/>
      <c r="J14" s="212"/>
      <c r="K14" s="212"/>
      <c r="L14" s="212"/>
      <c r="M14" s="212"/>
      <c r="N14" s="211"/>
      <c r="O14" s="211"/>
      <c r="P14" s="211"/>
      <c r="Q14" s="211"/>
      <c r="R14" s="212"/>
      <c r="S14" s="212"/>
      <c r="T14" s="212"/>
      <c r="U14" s="212"/>
      <c r="V14" s="212"/>
      <c r="W14" s="212"/>
      <c r="X14" s="202"/>
      <c r="Y14" s="202"/>
      <c r="Z14" s="202"/>
      <c r="AA14" s="202"/>
      <c r="AB14" s="202"/>
      <c r="AC14" s="202"/>
      <c r="AD14" s="202"/>
      <c r="AE14" s="202" t="s">
        <v>151</v>
      </c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</row>
    <row r="15" spans="1:58" outlineLevel="3">
      <c r="A15" s="209"/>
      <c r="B15" s="210"/>
      <c r="C15" s="245" t="s">
        <v>154</v>
      </c>
      <c r="D15" s="231"/>
      <c r="E15" s="231"/>
      <c r="F15" s="231"/>
      <c r="G15" s="231"/>
      <c r="H15" s="212"/>
      <c r="I15" s="212"/>
      <c r="J15" s="212"/>
      <c r="K15" s="212"/>
      <c r="L15" s="212"/>
      <c r="M15" s="212"/>
      <c r="N15" s="211"/>
      <c r="O15" s="211"/>
      <c r="P15" s="211"/>
      <c r="Q15" s="211"/>
      <c r="R15" s="212"/>
      <c r="S15" s="212"/>
      <c r="T15" s="212"/>
      <c r="U15" s="212"/>
      <c r="V15" s="212"/>
      <c r="W15" s="212"/>
      <c r="X15" s="202"/>
      <c r="Y15" s="202"/>
      <c r="Z15" s="202"/>
      <c r="AA15" s="202"/>
      <c r="AB15" s="202"/>
      <c r="AC15" s="202"/>
      <c r="AD15" s="202"/>
      <c r="AE15" s="202" t="s">
        <v>151</v>
      </c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32" t="str">
        <f>C15</f>
        <v>- standardního tmelení Q2, to je: základní tmelení Q1+ dodatečné tmelení (tmelení najemno) a případné přebroušení.</v>
      </c>
      <c r="AZ15" s="202"/>
      <c r="BA15" s="202"/>
      <c r="BB15" s="202"/>
      <c r="BC15" s="202"/>
      <c r="BD15" s="202"/>
      <c r="BE15" s="202"/>
      <c r="BF15" s="202"/>
    </row>
    <row r="16" spans="1:58" outlineLevel="2">
      <c r="A16" s="209"/>
      <c r="B16" s="210"/>
      <c r="C16" s="243" t="s">
        <v>253</v>
      </c>
      <c r="D16" s="213"/>
      <c r="E16" s="214">
        <v>24.3</v>
      </c>
      <c r="F16" s="212"/>
      <c r="G16" s="212"/>
      <c r="H16" s="212"/>
      <c r="I16" s="212"/>
      <c r="J16" s="212"/>
      <c r="K16" s="212"/>
      <c r="L16" s="212"/>
      <c r="M16" s="212"/>
      <c r="N16" s="211"/>
      <c r="O16" s="211"/>
      <c r="P16" s="211"/>
      <c r="Q16" s="211"/>
      <c r="R16" s="212"/>
      <c r="S16" s="212"/>
      <c r="T16" s="212"/>
      <c r="U16" s="212"/>
      <c r="V16" s="212"/>
      <c r="W16" s="212"/>
      <c r="X16" s="202"/>
      <c r="Y16" s="202"/>
      <c r="Z16" s="202"/>
      <c r="AA16" s="202"/>
      <c r="AB16" s="202"/>
      <c r="AC16" s="202"/>
      <c r="AD16" s="202"/>
      <c r="AE16" s="202" t="s">
        <v>145</v>
      </c>
      <c r="AF16" s="202">
        <v>0</v>
      </c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</row>
    <row r="17" spans="1:58">
      <c r="A17" s="216" t="s">
        <v>135</v>
      </c>
      <c r="B17" s="217" t="s">
        <v>82</v>
      </c>
      <c r="C17" s="241" t="s">
        <v>83</v>
      </c>
      <c r="D17" s="218"/>
      <c r="E17" s="219"/>
      <c r="F17" s="220"/>
      <c r="G17" s="220">
        <f>SUMIF(AE18:AE20,"&lt;&gt;NOR",G18:G20)</f>
        <v>0</v>
      </c>
      <c r="H17" s="220"/>
      <c r="I17" s="220">
        <f>SUM(I18:I20)</f>
        <v>0</v>
      </c>
      <c r="J17" s="220"/>
      <c r="K17" s="220">
        <f>SUM(K18:K20)</f>
        <v>0</v>
      </c>
      <c r="L17" s="220"/>
      <c r="M17" s="220">
        <f>SUM(M18:M20)</f>
        <v>0</v>
      </c>
      <c r="N17" s="219"/>
      <c r="O17" s="219">
        <f>SUM(O18:O20)</f>
        <v>7.0000000000000007E-2</v>
      </c>
      <c r="P17" s="219"/>
      <c r="Q17" s="219">
        <f>SUM(Q18:Q20)</f>
        <v>0</v>
      </c>
      <c r="R17" s="221"/>
      <c r="S17" s="215"/>
      <c r="T17" s="215">
        <f>SUM(T18:T20)</f>
        <v>2.91</v>
      </c>
      <c r="U17" s="215"/>
      <c r="V17" s="215"/>
      <c r="W17" s="215"/>
      <c r="AE17" t="s">
        <v>136</v>
      </c>
    </row>
    <row r="18" spans="1:58" outlineLevel="1">
      <c r="A18" s="223">
        <v>3</v>
      </c>
      <c r="B18" s="224" t="s">
        <v>156</v>
      </c>
      <c r="C18" s="242" t="s">
        <v>157</v>
      </c>
      <c r="D18" s="225" t="s">
        <v>148</v>
      </c>
      <c r="E18" s="226">
        <v>11.178000000000001</v>
      </c>
      <c r="F18" s="227"/>
      <c r="G18" s="228">
        <f>ROUND(E18*F18,2)</f>
        <v>0</v>
      </c>
      <c r="H18" s="227"/>
      <c r="I18" s="228">
        <f>ROUND(E18*H18,2)</f>
        <v>0</v>
      </c>
      <c r="J18" s="227"/>
      <c r="K18" s="228">
        <f>ROUND(E18*J18,2)</f>
        <v>0</v>
      </c>
      <c r="L18" s="228">
        <v>21</v>
      </c>
      <c r="M18" s="228">
        <f>G18*(1+L18/100)</f>
        <v>0</v>
      </c>
      <c r="N18" s="226">
        <v>6.3400000000000001E-3</v>
      </c>
      <c r="O18" s="226">
        <f>ROUND(E18*N18,2)</f>
        <v>7.0000000000000007E-2</v>
      </c>
      <c r="P18" s="226">
        <v>0</v>
      </c>
      <c r="Q18" s="226">
        <f>ROUND(E18*P18,2)</f>
        <v>0</v>
      </c>
      <c r="R18" s="229" t="s">
        <v>140</v>
      </c>
      <c r="S18" s="212">
        <v>0.26</v>
      </c>
      <c r="T18" s="212">
        <f>ROUND(E18*S18,2)</f>
        <v>2.91</v>
      </c>
      <c r="U18" s="212"/>
      <c r="V18" s="212" t="s">
        <v>141</v>
      </c>
      <c r="W18" s="212" t="s">
        <v>142</v>
      </c>
      <c r="X18" s="202"/>
      <c r="Y18" s="202"/>
      <c r="Z18" s="202"/>
      <c r="AA18" s="202"/>
      <c r="AB18" s="202"/>
      <c r="AC18" s="202"/>
      <c r="AD18" s="202"/>
      <c r="AE18" s="202" t="s">
        <v>143</v>
      </c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</row>
    <row r="19" spans="1:58" outlineLevel="2">
      <c r="A19" s="209"/>
      <c r="B19" s="210"/>
      <c r="C19" s="243" t="s">
        <v>254</v>
      </c>
      <c r="D19" s="213"/>
      <c r="E19" s="214">
        <v>7.29</v>
      </c>
      <c r="F19" s="212"/>
      <c r="G19" s="212"/>
      <c r="H19" s="212"/>
      <c r="I19" s="212"/>
      <c r="J19" s="212"/>
      <c r="K19" s="212"/>
      <c r="L19" s="212"/>
      <c r="M19" s="212"/>
      <c r="N19" s="211"/>
      <c r="O19" s="211"/>
      <c r="P19" s="211"/>
      <c r="Q19" s="211"/>
      <c r="R19" s="212"/>
      <c r="S19" s="212"/>
      <c r="T19" s="212"/>
      <c r="U19" s="212"/>
      <c r="V19" s="212"/>
      <c r="W19" s="212"/>
      <c r="X19" s="202"/>
      <c r="Y19" s="202"/>
      <c r="Z19" s="202"/>
      <c r="AA19" s="202"/>
      <c r="AB19" s="202"/>
      <c r="AC19" s="202"/>
      <c r="AD19" s="202"/>
      <c r="AE19" s="202" t="s">
        <v>145</v>
      </c>
      <c r="AF19" s="202">
        <v>5</v>
      </c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</row>
    <row r="20" spans="1:58" outlineLevel="3">
      <c r="A20" s="209"/>
      <c r="B20" s="210"/>
      <c r="C20" s="243" t="s">
        <v>255</v>
      </c>
      <c r="D20" s="213"/>
      <c r="E20" s="214">
        <v>3.8879999999999999</v>
      </c>
      <c r="F20" s="212"/>
      <c r="G20" s="212"/>
      <c r="H20" s="212"/>
      <c r="I20" s="212"/>
      <c r="J20" s="212"/>
      <c r="K20" s="212"/>
      <c r="L20" s="212"/>
      <c r="M20" s="212"/>
      <c r="N20" s="211"/>
      <c r="O20" s="211"/>
      <c r="P20" s="211"/>
      <c r="Q20" s="211"/>
      <c r="R20" s="212"/>
      <c r="S20" s="212"/>
      <c r="T20" s="212"/>
      <c r="U20" s="212"/>
      <c r="V20" s="212"/>
      <c r="W20" s="212"/>
      <c r="X20" s="202"/>
      <c r="Y20" s="202"/>
      <c r="Z20" s="202"/>
      <c r="AA20" s="202"/>
      <c r="AB20" s="202"/>
      <c r="AC20" s="202"/>
      <c r="AD20" s="202"/>
      <c r="AE20" s="202" t="s">
        <v>145</v>
      </c>
      <c r="AF20" s="202">
        <v>5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</row>
    <row r="21" spans="1:58">
      <c r="A21" s="216" t="s">
        <v>135</v>
      </c>
      <c r="B21" s="217" t="s">
        <v>84</v>
      </c>
      <c r="C21" s="241" t="s">
        <v>85</v>
      </c>
      <c r="D21" s="218"/>
      <c r="E21" s="219"/>
      <c r="F21" s="220"/>
      <c r="G21" s="220">
        <f>SUMIF(AE22:AE23,"&lt;&gt;NOR",G22:G23)</f>
        <v>0</v>
      </c>
      <c r="H21" s="220"/>
      <c r="I21" s="220">
        <f>SUM(I22:I23)</f>
        <v>0</v>
      </c>
      <c r="J21" s="220"/>
      <c r="K21" s="220">
        <f>SUM(K22:K23)</f>
        <v>0</v>
      </c>
      <c r="L21" s="220"/>
      <c r="M21" s="220">
        <f>SUM(M22:M23)</f>
        <v>0</v>
      </c>
      <c r="N21" s="219"/>
      <c r="O21" s="219">
        <f>SUM(O22:O23)</f>
        <v>0</v>
      </c>
      <c r="P21" s="219"/>
      <c r="Q21" s="219">
        <f>SUM(Q22:Q23)</f>
        <v>0</v>
      </c>
      <c r="R21" s="221"/>
      <c r="S21" s="215"/>
      <c r="T21" s="215">
        <f>SUM(T22:T23)</f>
        <v>22.21</v>
      </c>
      <c r="U21" s="215"/>
      <c r="V21" s="215"/>
      <c r="W21" s="215"/>
      <c r="AE21" t="s">
        <v>136</v>
      </c>
    </row>
    <row r="22" spans="1:58" ht="56.25" outlineLevel="1">
      <c r="A22" s="223">
        <v>4</v>
      </c>
      <c r="B22" s="224" t="s">
        <v>160</v>
      </c>
      <c r="C22" s="251" t="s">
        <v>161</v>
      </c>
      <c r="D22" s="225" t="s">
        <v>148</v>
      </c>
      <c r="E22" s="226">
        <v>72.099999999999994</v>
      </c>
      <c r="F22" s="227"/>
      <c r="G22" s="228">
        <f>ROUND(E22*F22,2)</f>
        <v>0</v>
      </c>
      <c r="H22" s="227"/>
      <c r="I22" s="228">
        <f>ROUND(E22*H22,2)</f>
        <v>0</v>
      </c>
      <c r="J22" s="227"/>
      <c r="K22" s="228">
        <f>ROUND(E22*J22,2)</f>
        <v>0</v>
      </c>
      <c r="L22" s="228">
        <v>21</v>
      </c>
      <c r="M22" s="228">
        <f>G22*(1+L22/100)</f>
        <v>0</v>
      </c>
      <c r="N22" s="226">
        <v>4.0000000000000003E-5</v>
      </c>
      <c r="O22" s="226">
        <f>ROUND(E22*N22,2)</f>
        <v>0</v>
      </c>
      <c r="P22" s="226">
        <v>0</v>
      </c>
      <c r="Q22" s="226">
        <f>ROUND(E22*P22,2)</f>
        <v>0</v>
      </c>
      <c r="R22" s="229" t="s">
        <v>140</v>
      </c>
      <c r="S22" s="212">
        <v>0.308</v>
      </c>
      <c r="T22" s="212">
        <f>ROUND(E22*S22,2)</f>
        <v>22.21</v>
      </c>
      <c r="U22" s="212"/>
      <c r="V22" s="212" t="s">
        <v>141</v>
      </c>
      <c r="W22" s="212" t="s">
        <v>142</v>
      </c>
      <c r="X22" s="202"/>
      <c r="Y22" s="202"/>
      <c r="Z22" s="202"/>
      <c r="AA22" s="202"/>
      <c r="AB22" s="202"/>
      <c r="AC22" s="202"/>
      <c r="AD22" s="202"/>
      <c r="AE22" s="202" t="s">
        <v>143</v>
      </c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</row>
    <row r="23" spans="1:58" outlineLevel="2">
      <c r="A23" s="209"/>
      <c r="B23" s="210"/>
      <c r="C23" s="243" t="s">
        <v>256</v>
      </c>
      <c r="D23" s="213"/>
      <c r="E23" s="214">
        <v>72.099999999999994</v>
      </c>
      <c r="F23" s="212"/>
      <c r="G23" s="212"/>
      <c r="H23" s="212"/>
      <c r="I23" s="212"/>
      <c r="J23" s="212"/>
      <c r="K23" s="212"/>
      <c r="L23" s="212"/>
      <c r="M23" s="212"/>
      <c r="N23" s="211"/>
      <c r="O23" s="211"/>
      <c r="P23" s="211"/>
      <c r="Q23" s="211"/>
      <c r="R23" s="212"/>
      <c r="S23" s="212"/>
      <c r="T23" s="212"/>
      <c r="U23" s="212"/>
      <c r="V23" s="212"/>
      <c r="W23" s="212"/>
      <c r="X23" s="202"/>
      <c r="Y23" s="202"/>
      <c r="Z23" s="202"/>
      <c r="AA23" s="202"/>
      <c r="AB23" s="202"/>
      <c r="AC23" s="202"/>
      <c r="AD23" s="202"/>
      <c r="AE23" s="202" t="s">
        <v>145</v>
      </c>
      <c r="AF23" s="202">
        <v>5</v>
      </c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</row>
    <row r="24" spans="1:58">
      <c r="A24" s="216" t="s">
        <v>135</v>
      </c>
      <c r="B24" s="217" t="s">
        <v>88</v>
      </c>
      <c r="C24" s="241" t="s">
        <v>89</v>
      </c>
      <c r="D24" s="218"/>
      <c r="E24" s="219"/>
      <c r="F24" s="220"/>
      <c r="G24" s="220">
        <f>SUMIF(AE25:AE26,"&lt;&gt;NOR",G25:G26)</f>
        <v>0</v>
      </c>
      <c r="H24" s="220"/>
      <c r="I24" s="220">
        <f>SUM(I25:I26)</f>
        <v>0</v>
      </c>
      <c r="J24" s="220"/>
      <c r="K24" s="220">
        <f>SUM(K25:K26)</f>
        <v>0</v>
      </c>
      <c r="L24" s="220"/>
      <c r="M24" s="220">
        <f>SUM(M25:M26)</f>
        <v>0</v>
      </c>
      <c r="N24" s="219"/>
      <c r="O24" s="219">
        <f>SUM(O25:O26)</f>
        <v>0</v>
      </c>
      <c r="P24" s="219"/>
      <c r="Q24" s="219">
        <f>SUM(Q25:Q26)</f>
        <v>0</v>
      </c>
      <c r="R24" s="221"/>
      <c r="S24" s="215"/>
      <c r="T24" s="215">
        <f>SUM(T25:T26)</f>
        <v>0.91</v>
      </c>
      <c r="U24" s="215"/>
      <c r="V24" s="215"/>
      <c r="W24" s="215"/>
      <c r="AE24" t="s">
        <v>136</v>
      </c>
    </row>
    <row r="25" spans="1:58" ht="22.5" outlineLevel="1">
      <c r="A25" s="223">
        <v>5</v>
      </c>
      <c r="B25" s="224" t="s">
        <v>163</v>
      </c>
      <c r="C25" s="242" t="s">
        <v>164</v>
      </c>
      <c r="D25" s="225" t="s">
        <v>165</v>
      </c>
      <c r="E25" s="226">
        <v>0.35471999999999998</v>
      </c>
      <c r="F25" s="227"/>
      <c r="G25" s="228">
        <f>ROUND(E25*F25,2)</f>
        <v>0</v>
      </c>
      <c r="H25" s="227"/>
      <c r="I25" s="228">
        <f>ROUND(E25*H25,2)</f>
        <v>0</v>
      </c>
      <c r="J25" s="227"/>
      <c r="K25" s="228">
        <f>ROUND(E25*J25,2)</f>
        <v>0</v>
      </c>
      <c r="L25" s="228">
        <v>21</v>
      </c>
      <c r="M25" s="228">
        <f>G25*(1+L25/100)</f>
        <v>0</v>
      </c>
      <c r="N25" s="226">
        <v>0</v>
      </c>
      <c r="O25" s="226">
        <f>ROUND(E25*N25,2)</f>
        <v>0</v>
      </c>
      <c r="P25" s="226">
        <v>0</v>
      </c>
      <c r="Q25" s="226">
        <f>ROUND(E25*P25,2)</f>
        <v>0</v>
      </c>
      <c r="R25" s="229" t="s">
        <v>140</v>
      </c>
      <c r="S25" s="212">
        <v>2.577</v>
      </c>
      <c r="T25" s="212">
        <f>ROUND(E25*S25,2)</f>
        <v>0.91</v>
      </c>
      <c r="U25" s="212"/>
      <c r="V25" s="212" t="s">
        <v>166</v>
      </c>
      <c r="W25" s="212" t="s">
        <v>142</v>
      </c>
      <c r="X25" s="202"/>
      <c r="Y25" s="202"/>
      <c r="Z25" s="202"/>
      <c r="AA25" s="202"/>
      <c r="AB25" s="202"/>
      <c r="AC25" s="202"/>
      <c r="AD25" s="202"/>
      <c r="AE25" s="202" t="s">
        <v>167</v>
      </c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</row>
    <row r="26" spans="1:58" outlineLevel="2">
      <c r="A26" s="209"/>
      <c r="B26" s="210"/>
      <c r="C26" s="246" t="s">
        <v>168</v>
      </c>
      <c r="D26" s="233"/>
      <c r="E26" s="233"/>
      <c r="F26" s="233"/>
      <c r="G26" s="233"/>
      <c r="H26" s="212"/>
      <c r="I26" s="212"/>
      <c r="J26" s="212"/>
      <c r="K26" s="212"/>
      <c r="L26" s="212"/>
      <c r="M26" s="212"/>
      <c r="N26" s="211"/>
      <c r="O26" s="211"/>
      <c r="P26" s="211"/>
      <c r="Q26" s="211"/>
      <c r="R26" s="212"/>
      <c r="S26" s="212"/>
      <c r="T26" s="212"/>
      <c r="U26" s="212"/>
      <c r="V26" s="212"/>
      <c r="W26" s="212"/>
      <c r="X26" s="202"/>
      <c r="Y26" s="202"/>
      <c r="Z26" s="202"/>
      <c r="AA26" s="202"/>
      <c r="AB26" s="202"/>
      <c r="AC26" s="202"/>
      <c r="AD26" s="202"/>
      <c r="AE26" s="202" t="s">
        <v>169</v>
      </c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1:58">
      <c r="A27" s="216" t="s">
        <v>135</v>
      </c>
      <c r="B27" s="217" t="s">
        <v>92</v>
      </c>
      <c r="C27" s="241" t="s">
        <v>93</v>
      </c>
      <c r="D27" s="218"/>
      <c r="E27" s="219"/>
      <c r="F27" s="220"/>
      <c r="G27" s="220">
        <f>SUMIF(AE28:AE40,"&lt;&gt;NOR",G28:G40)</f>
        <v>0</v>
      </c>
      <c r="H27" s="220"/>
      <c r="I27" s="220">
        <f>SUM(I28:I40)</f>
        <v>0</v>
      </c>
      <c r="J27" s="220"/>
      <c r="K27" s="220">
        <f>SUM(K28:K40)</f>
        <v>0</v>
      </c>
      <c r="L27" s="220"/>
      <c r="M27" s="220">
        <f>SUM(M28:M40)</f>
        <v>0</v>
      </c>
      <c r="N27" s="219"/>
      <c r="O27" s="219">
        <f>SUM(O28:O40)</f>
        <v>0.18</v>
      </c>
      <c r="P27" s="219"/>
      <c r="Q27" s="219">
        <f>SUM(Q28:Q40)</f>
        <v>0</v>
      </c>
      <c r="R27" s="221"/>
      <c r="S27" s="215"/>
      <c r="T27" s="215">
        <f>SUM(T28:T40)</f>
        <v>3.8000000000000003</v>
      </c>
      <c r="U27" s="215"/>
      <c r="V27" s="215"/>
      <c r="W27" s="215"/>
      <c r="AE27" t="s">
        <v>136</v>
      </c>
    </row>
    <row r="28" spans="1:58" outlineLevel="1">
      <c r="A28" s="223">
        <v>6</v>
      </c>
      <c r="B28" s="224" t="s">
        <v>257</v>
      </c>
      <c r="C28" s="242" t="s">
        <v>258</v>
      </c>
      <c r="D28" s="225" t="s">
        <v>259</v>
      </c>
      <c r="E28" s="226">
        <v>4</v>
      </c>
      <c r="F28" s="227"/>
      <c r="G28" s="228">
        <f>ROUND(E28*F28,2)</f>
        <v>0</v>
      </c>
      <c r="H28" s="227"/>
      <c r="I28" s="228">
        <f>ROUND(E28*H28,2)</f>
        <v>0</v>
      </c>
      <c r="J28" s="227"/>
      <c r="K28" s="228">
        <f>ROUND(E28*J28,2)</f>
        <v>0</v>
      </c>
      <c r="L28" s="228">
        <v>21</v>
      </c>
      <c r="M28" s="228">
        <f>G28*(1+L28/100)</f>
        <v>0</v>
      </c>
      <c r="N28" s="226">
        <v>1.4999999999999999E-2</v>
      </c>
      <c r="O28" s="226">
        <f>ROUND(E28*N28,2)</f>
        <v>0.06</v>
      </c>
      <c r="P28" s="226">
        <v>0</v>
      </c>
      <c r="Q28" s="226">
        <f>ROUND(E28*P28,2)</f>
        <v>0</v>
      </c>
      <c r="R28" s="229" t="s">
        <v>149</v>
      </c>
      <c r="S28" s="212">
        <v>0</v>
      </c>
      <c r="T28" s="212">
        <f>ROUND(E28*S28,2)</f>
        <v>0</v>
      </c>
      <c r="U28" s="212"/>
      <c r="V28" s="212" t="s">
        <v>141</v>
      </c>
      <c r="W28" s="212" t="s">
        <v>142</v>
      </c>
      <c r="X28" s="202"/>
      <c r="Y28" s="202"/>
      <c r="Z28" s="202"/>
      <c r="AA28" s="202"/>
      <c r="AB28" s="202"/>
      <c r="AC28" s="202"/>
      <c r="AD28" s="202"/>
      <c r="AE28" s="202" t="s">
        <v>143</v>
      </c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1:58" outlineLevel="2">
      <c r="A29" s="209"/>
      <c r="B29" s="210"/>
      <c r="C29" s="244" t="s">
        <v>260</v>
      </c>
      <c r="D29" s="230"/>
      <c r="E29" s="230"/>
      <c r="F29" s="230"/>
      <c r="G29" s="230"/>
      <c r="H29" s="212"/>
      <c r="I29" s="212"/>
      <c r="J29" s="212"/>
      <c r="K29" s="212"/>
      <c r="L29" s="212"/>
      <c r="M29" s="212"/>
      <c r="N29" s="211"/>
      <c r="O29" s="211"/>
      <c r="P29" s="211"/>
      <c r="Q29" s="211"/>
      <c r="R29" s="212"/>
      <c r="S29" s="212"/>
      <c r="T29" s="212"/>
      <c r="U29" s="212"/>
      <c r="V29" s="212"/>
      <c r="W29" s="212"/>
      <c r="X29" s="202"/>
      <c r="Y29" s="202"/>
      <c r="Z29" s="202"/>
      <c r="AA29" s="202"/>
      <c r="AB29" s="202"/>
      <c r="AC29" s="202"/>
      <c r="AD29" s="202"/>
      <c r="AE29" s="202" t="s">
        <v>151</v>
      </c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1:58" outlineLevel="2">
      <c r="A30" s="209"/>
      <c r="B30" s="210"/>
      <c r="C30" s="243" t="s">
        <v>261</v>
      </c>
      <c r="D30" s="213"/>
      <c r="E30" s="214">
        <v>4</v>
      </c>
      <c r="F30" s="212"/>
      <c r="G30" s="212"/>
      <c r="H30" s="212"/>
      <c r="I30" s="212"/>
      <c r="J30" s="212"/>
      <c r="K30" s="212"/>
      <c r="L30" s="212"/>
      <c r="M30" s="212"/>
      <c r="N30" s="211"/>
      <c r="O30" s="211"/>
      <c r="P30" s="211"/>
      <c r="Q30" s="211"/>
      <c r="R30" s="212"/>
      <c r="S30" s="212"/>
      <c r="T30" s="212"/>
      <c r="U30" s="212"/>
      <c r="V30" s="212"/>
      <c r="W30" s="212"/>
      <c r="X30" s="202"/>
      <c r="Y30" s="202"/>
      <c r="Z30" s="202"/>
      <c r="AA30" s="202"/>
      <c r="AB30" s="202"/>
      <c r="AC30" s="202"/>
      <c r="AD30" s="202"/>
      <c r="AE30" s="202" t="s">
        <v>145</v>
      </c>
      <c r="AF30" s="202">
        <v>0</v>
      </c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1:58" outlineLevel="1">
      <c r="A31" s="223">
        <v>7</v>
      </c>
      <c r="B31" s="224" t="s">
        <v>262</v>
      </c>
      <c r="C31" s="242" t="s">
        <v>263</v>
      </c>
      <c r="D31" s="225" t="s">
        <v>259</v>
      </c>
      <c r="E31" s="226">
        <v>6</v>
      </c>
      <c r="F31" s="227"/>
      <c r="G31" s="228">
        <f>ROUND(E31*F31,2)</f>
        <v>0</v>
      </c>
      <c r="H31" s="227"/>
      <c r="I31" s="228">
        <f>ROUND(E31*H31,2)</f>
        <v>0</v>
      </c>
      <c r="J31" s="227"/>
      <c r="K31" s="228">
        <f>ROUND(E31*J31,2)</f>
        <v>0</v>
      </c>
      <c r="L31" s="228">
        <v>21</v>
      </c>
      <c r="M31" s="228">
        <f>G31*(1+L31/100)</f>
        <v>0</v>
      </c>
      <c r="N31" s="226">
        <v>0.01</v>
      </c>
      <c r="O31" s="226">
        <f>ROUND(E31*N31,2)</f>
        <v>0.06</v>
      </c>
      <c r="P31" s="226">
        <v>0</v>
      </c>
      <c r="Q31" s="226">
        <f>ROUND(E31*P31,2)</f>
        <v>0</v>
      </c>
      <c r="R31" s="229" t="s">
        <v>149</v>
      </c>
      <c r="S31" s="212">
        <v>0</v>
      </c>
      <c r="T31" s="212">
        <f>ROUND(E31*S31,2)</f>
        <v>0</v>
      </c>
      <c r="U31" s="212"/>
      <c r="V31" s="212" t="s">
        <v>141</v>
      </c>
      <c r="W31" s="212" t="s">
        <v>142</v>
      </c>
      <c r="X31" s="202"/>
      <c r="Y31" s="202"/>
      <c r="Z31" s="202"/>
      <c r="AA31" s="202"/>
      <c r="AB31" s="202"/>
      <c r="AC31" s="202"/>
      <c r="AD31" s="202"/>
      <c r="AE31" s="202" t="s">
        <v>143</v>
      </c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1:58" outlineLevel="2">
      <c r="A32" s="209"/>
      <c r="B32" s="210"/>
      <c r="C32" s="244" t="s">
        <v>260</v>
      </c>
      <c r="D32" s="230"/>
      <c r="E32" s="230"/>
      <c r="F32" s="230"/>
      <c r="G32" s="230"/>
      <c r="H32" s="212"/>
      <c r="I32" s="212"/>
      <c r="J32" s="212"/>
      <c r="K32" s="212"/>
      <c r="L32" s="212"/>
      <c r="M32" s="212"/>
      <c r="N32" s="211"/>
      <c r="O32" s="211"/>
      <c r="P32" s="211"/>
      <c r="Q32" s="211"/>
      <c r="R32" s="212"/>
      <c r="S32" s="212"/>
      <c r="T32" s="212"/>
      <c r="U32" s="212"/>
      <c r="V32" s="212"/>
      <c r="W32" s="212"/>
      <c r="X32" s="202"/>
      <c r="Y32" s="202"/>
      <c r="Z32" s="202"/>
      <c r="AA32" s="202"/>
      <c r="AB32" s="202"/>
      <c r="AC32" s="202"/>
      <c r="AD32" s="202"/>
      <c r="AE32" s="202" t="s">
        <v>151</v>
      </c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1:58" outlineLevel="2">
      <c r="A33" s="209"/>
      <c r="B33" s="210"/>
      <c r="C33" s="243" t="s">
        <v>264</v>
      </c>
      <c r="D33" s="213"/>
      <c r="E33" s="214">
        <v>6</v>
      </c>
      <c r="F33" s="212"/>
      <c r="G33" s="212"/>
      <c r="H33" s="212"/>
      <c r="I33" s="212"/>
      <c r="J33" s="212"/>
      <c r="K33" s="212"/>
      <c r="L33" s="212"/>
      <c r="M33" s="212"/>
      <c r="N33" s="211"/>
      <c r="O33" s="211"/>
      <c r="P33" s="211"/>
      <c r="Q33" s="211"/>
      <c r="R33" s="212"/>
      <c r="S33" s="212"/>
      <c r="T33" s="212"/>
      <c r="U33" s="212"/>
      <c r="V33" s="212"/>
      <c r="W33" s="212"/>
      <c r="X33" s="202"/>
      <c r="Y33" s="202"/>
      <c r="Z33" s="202"/>
      <c r="AA33" s="202"/>
      <c r="AB33" s="202"/>
      <c r="AC33" s="202"/>
      <c r="AD33" s="202"/>
      <c r="AE33" s="202" t="s">
        <v>145</v>
      </c>
      <c r="AF33" s="202">
        <v>0</v>
      </c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1:58" outlineLevel="1">
      <c r="A34" s="223">
        <v>8</v>
      </c>
      <c r="B34" s="224" t="s">
        <v>170</v>
      </c>
      <c r="C34" s="242" t="s">
        <v>171</v>
      </c>
      <c r="D34" s="225" t="s">
        <v>148</v>
      </c>
      <c r="E34" s="226">
        <v>12.96</v>
      </c>
      <c r="F34" s="227"/>
      <c r="G34" s="228">
        <f>ROUND(E34*F34,2)</f>
        <v>0</v>
      </c>
      <c r="H34" s="227"/>
      <c r="I34" s="228">
        <f>ROUND(E34*H34,2)</f>
        <v>0</v>
      </c>
      <c r="J34" s="227"/>
      <c r="K34" s="228">
        <f>ROUND(E34*J34,2)</f>
        <v>0</v>
      </c>
      <c r="L34" s="228">
        <v>21</v>
      </c>
      <c r="M34" s="228">
        <f>G34*(1+L34/100)</f>
        <v>0</v>
      </c>
      <c r="N34" s="226">
        <v>0</v>
      </c>
      <c r="O34" s="226">
        <f>ROUND(E34*N34,2)</f>
        <v>0</v>
      </c>
      <c r="P34" s="226">
        <v>0</v>
      </c>
      <c r="Q34" s="226">
        <f>ROUND(E34*P34,2)</f>
        <v>0</v>
      </c>
      <c r="R34" s="229" t="s">
        <v>149</v>
      </c>
      <c r="S34" s="212">
        <v>0.26</v>
      </c>
      <c r="T34" s="212">
        <f>ROUND(E34*S34,2)</f>
        <v>3.37</v>
      </c>
      <c r="U34" s="212"/>
      <c r="V34" s="212" t="s">
        <v>141</v>
      </c>
      <c r="W34" s="212" t="s">
        <v>142</v>
      </c>
      <c r="X34" s="202"/>
      <c r="Y34" s="202"/>
      <c r="Z34" s="202"/>
      <c r="AA34" s="202"/>
      <c r="AB34" s="202"/>
      <c r="AC34" s="202"/>
      <c r="AD34" s="202"/>
      <c r="AE34" s="202" t="s">
        <v>143</v>
      </c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1:58" outlineLevel="2">
      <c r="A35" s="209"/>
      <c r="B35" s="210"/>
      <c r="C35" s="243" t="s">
        <v>265</v>
      </c>
      <c r="D35" s="213"/>
      <c r="E35" s="214">
        <v>12.96</v>
      </c>
      <c r="F35" s="212"/>
      <c r="G35" s="212"/>
      <c r="H35" s="212"/>
      <c r="I35" s="212"/>
      <c r="J35" s="212"/>
      <c r="K35" s="212"/>
      <c r="L35" s="212"/>
      <c r="M35" s="212"/>
      <c r="N35" s="211"/>
      <c r="O35" s="211"/>
      <c r="P35" s="211"/>
      <c r="Q35" s="211"/>
      <c r="R35" s="212"/>
      <c r="S35" s="212"/>
      <c r="T35" s="212"/>
      <c r="U35" s="212"/>
      <c r="V35" s="212"/>
      <c r="W35" s="212"/>
      <c r="X35" s="202"/>
      <c r="Y35" s="202"/>
      <c r="Z35" s="202"/>
      <c r="AA35" s="202"/>
      <c r="AB35" s="202"/>
      <c r="AC35" s="202"/>
      <c r="AD35" s="202"/>
      <c r="AE35" s="202" t="s">
        <v>145</v>
      </c>
      <c r="AF35" s="202">
        <v>0</v>
      </c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</row>
    <row r="36" spans="1:58" outlineLevel="1">
      <c r="A36" s="223">
        <v>9</v>
      </c>
      <c r="B36" s="224" t="s">
        <v>173</v>
      </c>
      <c r="C36" s="242" t="s">
        <v>266</v>
      </c>
      <c r="D36" s="225" t="s">
        <v>148</v>
      </c>
      <c r="E36" s="226">
        <v>14.256</v>
      </c>
      <c r="F36" s="227"/>
      <c r="G36" s="228">
        <f>ROUND(E36*F36,2)</f>
        <v>0</v>
      </c>
      <c r="H36" s="227"/>
      <c r="I36" s="228">
        <f>ROUND(E36*H36,2)</f>
        <v>0</v>
      </c>
      <c r="J36" s="227"/>
      <c r="K36" s="228">
        <f>ROUND(E36*J36,2)</f>
        <v>0</v>
      </c>
      <c r="L36" s="228">
        <v>21</v>
      </c>
      <c r="M36" s="228">
        <f>G36*(1+L36/100)</f>
        <v>0</v>
      </c>
      <c r="N36" s="226">
        <v>4.4000000000000003E-3</v>
      </c>
      <c r="O36" s="226">
        <f>ROUND(E36*N36,2)</f>
        <v>0.06</v>
      </c>
      <c r="P36" s="226">
        <v>0</v>
      </c>
      <c r="Q36" s="226">
        <f>ROUND(E36*P36,2)</f>
        <v>0</v>
      </c>
      <c r="R36" s="229" t="s">
        <v>149</v>
      </c>
      <c r="S36" s="212">
        <v>0</v>
      </c>
      <c r="T36" s="212">
        <f>ROUND(E36*S36,2)</f>
        <v>0</v>
      </c>
      <c r="U36" s="212"/>
      <c r="V36" s="212" t="s">
        <v>175</v>
      </c>
      <c r="W36" s="212" t="s">
        <v>142</v>
      </c>
      <c r="X36" s="202"/>
      <c r="Y36" s="202"/>
      <c r="Z36" s="202"/>
      <c r="AA36" s="202"/>
      <c r="AB36" s="202"/>
      <c r="AC36" s="202"/>
      <c r="AD36" s="202"/>
      <c r="AE36" s="202" t="s">
        <v>176</v>
      </c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</row>
    <row r="37" spans="1:58" outlineLevel="2">
      <c r="A37" s="209"/>
      <c r="B37" s="210"/>
      <c r="C37" s="244" t="s">
        <v>177</v>
      </c>
      <c r="D37" s="230"/>
      <c r="E37" s="230"/>
      <c r="F37" s="230"/>
      <c r="G37" s="230"/>
      <c r="H37" s="212"/>
      <c r="I37" s="212"/>
      <c r="J37" s="212"/>
      <c r="K37" s="212"/>
      <c r="L37" s="212"/>
      <c r="M37" s="212"/>
      <c r="N37" s="211"/>
      <c r="O37" s="211"/>
      <c r="P37" s="211"/>
      <c r="Q37" s="211"/>
      <c r="R37" s="212"/>
      <c r="S37" s="212"/>
      <c r="T37" s="212"/>
      <c r="U37" s="212"/>
      <c r="V37" s="212"/>
      <c r="W37" s="212"/>
      <c r="X37" s="202"/>
      <c r="Y37" s="202"/>
      <c r="Z37" s="202"/>
      <c r="AA37" s="202"/>
      <c r="AB37" s="202"/>
      <c r="AC37" s="202"/>
      <c r="AD37" s="202"/>
      <c r="AE37" s="202" t="s">
        <v>151</v>
      </c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</row>
    <row r="38" spans="1:58" outlineLevel="2">
      <c r="A38" s="209"/>
      <c r="B38" s="210"/>
      <c r="C38" s="243" t="s">
        <v>267</v>
      </c>
      <c r="D38" s="213"/>
      <c r="E38" s="214">
        <v>14.256</v>
      </c>
      <c r="F38" s="212"/>
      <c r="G38" s="212"/>
      <c r="H38" s="212"/>
      <c r="I38" s="212"/>
      <c r="J38" s="212"/>
      <c r="K38" s="212"/>
      <c r="L38" s="212"/>
      <c r="M38" s="212"/>
      <c r="N38" s="211"/>
      <c r="O38" s="211"/>
      <c r="P38" s="211"/>
      <c r="Q38" s="211"/>
      <c r="R38" s="212"/>
      <c r="S38" s="212"/>
      <c r="T38" s="212"/>
      <c r="U38" s="212"/>
      <c r="V38" s="212"/>
      <c r="W38" s="212"/>
      <c r="X38" s="202"/>
      <c r="Y38" s="202"/>
      <c r="Z38" s="202"/>
      <c r="AA38" s="202"/>
      <c r="AB38" s="202"/>
      <c r="AC38" s="202"/>
      <c r="AD38" s="202"/>
      <c r="AE38" s="202" t="s">
        <v>145</v>
      </c>
      <c r="AF38" s="202">
        <v>5</v>
      </c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8" outlineLevel="1">
      <c r="A39" s="223">
        <v>10</v>
      </c>
      <c r="B39" s="224" t="s">
        <v>179</v>
      </c>
      <c r="C39" s="242" t="s">
        <v>180</v>
      </c>
      <c r="D39" s="225" t="s">
        <v>165</v>
      </c>
      <c r="E39" s="226">
        <v>0.18273</v>
      </c>
      <c r="F39" s="227"/>
      <c r="G39" s="228">
        <f>ROUND(E39*F39,2)</f>
        <v>0</v>
      </c>
      <c r="H39" s="227"/>
      <c r="I39" s="228">
        <f>ROUND(E39*H39,2)</f>
        <v>0</v>
      </c>
      <c r="J39" s="227"/>
      <c r="K39" s="228">
        <f>ROUND(E39*J39,2)</f>
        <v>0</v>
      </c>
      <c r="L39" s="228">
        <v>21</v>
      </c>
      <c r="M39" s="228">
        <f>G39*(1+L39/100)</f>
        <v>0</v>
      </c>
      <c r="N39" s="226">
        <v>0</v>
      </c>
      <c r="O39" s="226">
        <f>ROUND(E39*N39,2)</f>
        <v>0</v>
      </c>
      <c r="P39" s="226">
        <v>0</v>
      </c>
      <c r="Q39" s="226">
        <f>ROUND(E39*P39,2)</f>
        <v>0</v>
      </c>
      <c r="R39" s="229" t="s">
        <v>140</v>
      </c>
      <c r="S39" s="212">
        <v>2.339</v>
      </c>
      <c r="T39" s="212">
        <f>ROUND(E39*S39,2)</f>
        <v>0.43</v>
      </c>
      <c r="U39" s="212"/>
      <c r="V39" s="212" t="s">
        <v>166</v>
      </c>
      <c r="W39" s="212" t="s">
        <v>142</v>
      </c>
      <c r="X39" s="202"/>
      <c r="Y39" s="202"/>
      <c r="Z39" s="202"/>
      <c r="AA39" s="202"/>
      <c r="AB39" s="202"/>
      <c r="AC39" s="202"/>
      <c r="AD39" s="202"/>
      <c r="AE39" s="202" t="s">
        <v>167</v>
      </c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8" outlineLevel="2">
      <c r="A40" s="209"/>
      <c r="B40" s="210"/>
      <c r="C40" s="246" t="s">
        <v>181</v>
      </c>
      <c r="D40" s="233"/>
      <c r="E40" s="233"/>
      <c r="F40" s="233"/>
      <c r="G40" s="233"/>
      <c r="H40" s="212"/>
      <c r="I40" s="212"/>
      <c r="J40" s="212"/>
      <c r="K40" s="212"/>
      <c r="L40" s="212"/>
      <c r="M40" s="212"/>
      <c r="N40" s="211"/>
      <c r="O40" s="211"/>
      <c r="P40" s="211"/>
      <c r="Q40" s="211"/>
      <c r="R40" s="212"/>
      <c r="S40" s="212"/>
      <c r="T40" s="212"/>
      <c r="U40" s="212"/>
      <c r="V40" s="212"/>
      <c r="W40" s="212"/>
      <c r="X40" s="202"/>
      <c r="Y40" s="202"/>
      <c r="Z40" s="202"/>
      <c r="AA40" s="202"/>
      <c r="AB40" s="202"/>
      <c r="AC40" s="202"/>
      <c r="AD40" s="202"/>
      <c r="AE40" s="202" t="s">
        <v>169</v>
      </c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>
      <c r="A41" s="216" t="s">
        <v>135</v>
      </c>
      <c r="B41" s="217" t="s">
        <v>100</v>
      </c>
      <c r="C41" s="241" t="s">
        <v>101</v>
      </c>
      <c r="D41" s="218"/>
      <c r="E41" s="219"/>
      <c r="F41" s="220"/>
      <c r="G41" s="220">
        <f>SUMIF(AE42:AE50,"&lt;&gt;NOR",G42:G50)</f>
        <v>0</v>
      </c>
      <c r="H41" s="220"/>
      <c r="I41" s="220">
        <f>SUM(I42:I50)</f>
        <v>0</v>
      </c>
      <c r="J41" s="220"/>
      <c r="K41" s="220">
        <f>SUM(K42:K50)</f>
        <v>0</v>
      </c>
      <c r="L41" s="220"/>
      <c r="M41" s="220">
        <f>SUM(M42:M50)</f>
        <v>0</v>
      </c>
      <c r="N41" s="219"/>
      <c r="O41" s="219">
        <f>SUM(O42:O50)</f>
        <v>0</v>
      </c>
      <c r="P41" s="219"/>
      <c r="Q41" s="219">
        <f>SUM(Q42:Q50)</f>
        <v>0</v>
      </c>
      <c r="R41" s="221"/>
      <c r="S41" s="215"/>
      <c r="T41" s="215">
        <f>SUM(T42:T50)</f>
        <v>3.1</v>
      </c>
      <c r="U41" s="215"/>
      <c r="V41" s="215"/>
      <c r="W41" s="215"/>
      <c r="AE41" t="s">
        <v>136</v>
      </c>
    </row>
    <row r="42" spans="1:58" outlineLevel="1">
      <c r="A42" s="223">
        <v>11</v>
      </c>
      <c r="B42" s="224" t="s">
        <v>182</v>
      </c>
      <c r="C42" s="242" t="s">
        <v>183</v>
      </c>
      <c r="D42" s="225" t="s">
        <v>139</v>
      </c>
      <c r="E42" s="226">
        <v>17.82</v>
      </c>
      <c r="F42" s="227"/>
      <c r="G42" s="228">
        <f>ROUND(E42*F42,2)</f>
        <v>0</v>
      </c>
      <c r="H42" s="227"/>
      <c r="I42" s="228">
        <f>ROUND(E42*H42,2)</f>
        <v>0</v>
      </c>
      <c r="J42" s="227"/>
      <c r="K42" s="228">
        <f>ROUND(E42*J42,2)</f>
        <v>0</v>
      </c>
      <c r="L42" s="228">
        <v>21</v>
      </c>
      <c r="M42" s="228">
        <f>G42*(1+L42/100)</f>
        <v>0</v>
      </c>
      <c r="N42" s="226">
        <v>0</v>
      </c>
      <c r="O42" s="226">
        <f>ROUND(E42*N42,2)</f>
        <v>0</v>
      </c>
      <c r="P42" s="226">
        <v>8.0000000000000007E-5</v>
      </c>
      <c r="Q42" s="226">
        <f>ROUND(E42*P42,2)</f>
        <v>0</v>
      </c>
      <c r="R42" s="229" t="s">
        <v>140</v>
      </c>
      <c r="S42" s="212">
        <v>3.5000000000000003E-2</v>
      </c>
      <c r="T42" s="212">
        <f>ROUND(E42*S42,2)</f>
        <v>0.62</v>
      </c>
      <c r="U42" s="212"/>
      <c r="V42" s="212" t="s">
        <v>141</v>
      </c>
      <c r="W42" s="212" t="s">
        <v>142</v>
      </c>
      <c r="X42" s="202"/>
      <c r="Y42" s="202"/>
      <c r="Z42" s="202"/>
      <c r="AA42" s="202"/>
      <c r="AB42" s="202"/>
      <c r="AC42" s="202"/>
      <c r="AD42" s="202"/>
      <c r="AE42" s="202" t="s">
        <v>143</v>
      </c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8" outlineLevel="2">
      <c r="A43" s="209"/>
      <c r="B43" s="210"/>
      <c r="C43" s="243" t="s">
        <v>268</v>
      </c>
      <c r="D43" s="213"/>
      <c r="E43" s="214">
        <v>8.76</v>
      </c>
      <c r="F43" s="212"/>
      <c r="G43" s="212"/>
      <c r="H43" s="212"/>
      <c r="I43" s="212"/>
      <c r="J43" s="212"/>
      <c r="K43" s="212"/>
      <c r="L43" s="212"/>
      <c r="M43" s="212"/>
      <c r="N43" s="211"/>
      <c r="O43" s="211"/>
      <c r="P43" s="211"/>
      <c r="Q43" s="211"/>
      <c r="R43" s="212"/>
      <c r="S43" s="212"/>
      <c r="T43" s="212"/>
      <c r="U43" s="212"/>
      <c r="V43" s="212"/>
      <c r="W43" s="212"/>
      <c r="X43" s="202"/>
      <c r="Y43" s="202"/>
      <c r="Z43" s="202"/>
      <c r="AA43" s="202"/>
      <c r="AB43" s="202"/>
      <c r="AC43" s="202"/>
      <c r="AD43" s="202"/>
      <c r="AE43" s="202" t="s">
        <v>145</v>
      </c>
      <c r="AF43" s="202">
        <v>0</v>
      </c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</row>
    <row r="44" spans="1:58" outlineLevel="3">
      <c r="A44" s="209"/>
      <c r="B44" s="210"/>
      <c r="C44" s="243" t="s">
        <v>269</v>
      </c>
      <c r="D44" s="213"/>
      <c r="E44" s="214">
        <v>9.06</v>
      </c>
      <c r="F44" s="212"/>
      <c r="G44" s="212"/>
      <c r="H44" s="212"/>
      <c r="I44" s="212"/>
      <c r="J44" s="212"/>
      <c r="K44" s="212"/>
      <c r="L44" s="212"/>
      <c r="M44" s="212"/>
      <c r="N44" s="211"/>
      <c r="O44" s="211"/>
      <c r="P44" s="211"/>
      <c r="Q44" s="211"/>
      <c r="R44" s="212"/>
      <c r="S44" s="212"/>
      <c r="T44" s="212"/>
      <c r="U44" s="212"/>
      <c r="V44" s="212"/>
      <c r="W44" s="212"/>
      <c r="X44" s="202"/>
      <c r="Y44" s="202"/>
      <c r="Z44" s="202"/>
      <c r="AA44" s="202"/>
      <c r="AB44" s="202"/>
      <c r="AC44" s="202"/>
      <c r="AD44" s="202"/>
      <c r="AE44" s="202" t="s">
        <v>145</v>
      </c>
      <c r="AF44" s="202">
        <v>0</v>
      </c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8" ht="22.5" outlineLevel="1">
      <c r="A45" s="223">
        <v>12</v>
      </c>
      <c r="B45" s="224" t="s">
        <v>185</v>
      </c>
      <c r="C45" s="242" t="s">
        <v>186</v>
      </c>
      <c r="D45" s="225" t="s">
        <v>139</v>
      </c>
      <c r="E45" s="226">
        <v>17.100000000000001</v>
      </c>
      <c r="F45" s="227"/>
      <c r="G45" s="228">
        <f>ROUND(E45*F45,2)</f>
        <v>0</v>
      </c>
      <c r="H45" s="227"/>
      <c r="I45" s="228">
        <f>ROUND(E45*H45,2)</f>
        <v>0</v>
      </c>
      <c r="J45" s="227"/>
      <c r="K45" s="228">
        <f>ROUND(E45*J45,2)</f>
        <v>0</v>
      </c>
      <c r="L45" s="228">
        <v>21</v>
      </c>
      <c r="M45" s="228">
        <f>G45*(1+L45/100)</f>
        <v>0</v>
      </c>
      <c r="N45" s="226">
        <v>8.0000000000000007E-5</v>
      </c>
      <c r="O45" s="226">
        <f>ROUND(E45*N45,2)</f>
        <v>0</v>
      </c>
      <c r="P45" s="226">
        <v>0</v>
      </c>
      <c r="Q45" s="226">
        <f>ROUND(E45*P45,2)</f>
        <v>0</v>
      </c>
      <c r="R45" s="229" t="s">
        <v>140</v>
      </c>
      <c r="S45" s="212">
        <v>0.13719999999999999</v>
      </c>
      <c r="T45" s="212">
        <f>ROUND(E45*S45,2)</f>
        <v>2.35</v>
      </c>
      <c r="U45" s="212"/>
      <c r="V45" s="212" t="s">
        <v>141</v>
      </c>
      <c r="W45" s="212" t="s">
        <v>142</v>
      </c>
      <c r="X45" s="202"/>
      <c r="Y45" s="202"/>
      <c r="Z45" s="202"/>
      <c r="AA45" s="202"/>
      <c r="AB45" s="202"/>
      <c r="AC45" s="202"/>
      <c r="AD45" s="202"/>
      <c r="AE45" s="202" t="s">
        <v>143</v>
      </c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8" outlineLevel="2">
      <c r="A46" s="209"/>
      <c r="B46" s="210"/>
      <c r="C46" s="243" t="s">
        <v>270</v>
      </c>
      <c r="D46" s="213"/>
      <c r="E46" s="214">
        <v>17.100000000000001</v>
      </c>
      <c r="F46" s="212"/>
      <c r="G46" s="212"/>
      <c r="H46" s="212"/>
      <c r="I46" s="212"/>
      <c r="J46" s="212"/>
      <c r="K46" s="212"/>
      <c r="L46" s="212"/>
      <c r="M46" s="212"/>
      <c r="N46" s="211"/>
      <c r="O46" s="211"/>
      <c r="P46" s="211"/>
      <c r="Q46" s="211"/>
      <c r="R46" s="212"/>
      <c r="S46" s="212"/>
      <c r="T46" s="212"/>
      <c r="U46" s="212"/>
      <c r="V46" s="212"/>
      <c r="W46" s="212"/>
      <c r="X46" s="202"/>
      <c r="Y46" s="202"/>
      <c r="Z46" s="202"/>
      <c r="AA46" s="202"/>
      <c r="AB46" s="202"/>
      <c r="AC46" s="202"/>
      <c r="AD46" s="202"/>
      <c r="AE46" s="202" t="s">
        <v>145</v>
      </c>
      <c r="AF46" s="202">
        <v>0</v>
      </c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8" ht="22.5" outlineLevel="1">
      <c r="A47" s="223">
        <v>13</v>
      </c>
      <c r="B47" s="224" t="s">
        <v>187</v>
      </c>
      <c r="C47" s="242" t="s">
        <v>188</v>
      </c>
      <c r="D47" s="225" t="s">
        <v>148</v>
      </c>
      <c r="E47" s="226">
        <v>1.026</v>
      </c>
      <c r="F47" s="227"/>
      <c r="G47" s="228">
        <f>ROUND(E47*F47,2)</f>
        <v>0</v>
      </c>
      <c r="H47" s="227"/>
      <c r="I47" s="228">
        <f>ROUND(E47*H47,2)</f>
        <v>0</v>
      </c>
      <c r="J47" s="227"/>
      <c r="K47" s="228">
        <f>ROUND(E47*J47,2)</f>
        <v>0</v>
      </c>
      <c r="L47" s="228">
        <v>21</v>
      </c>
      <c r="M47" s="228">
        <f>G47*(1+L47/100)</f>
        <v>0</v>
      </c>
      <c r="N47" s="226">
        <v>0</v>
      </c>
      <c r="O47" s="226">
        <f>ROUND(E47*N47,2)</f>
        <v>0</v>
      </c>
      <c r="P47" s="226">
        <v>3.5000000000000001E-3</v>
      </c>
      <c r="Q47" s="226">
        <f>ROUND(E47*P47,2)</f>
        <v>0</v>
      </c>
      <c r="R47" s="229" t="s">
        <v>140</v>
      </c>
      <c r="S47" s="212">
        <v>0.128</v>
      </c>
      <c r="T47" s="212">
        <f>ROUND(E47*S47,2)</f>
        <v>0.13</v>
      </c>
      <c r="U47" s="212"/>
      <c r="V47" s="212" t="s">
        <v>141</v>
      </c>
      <c r="W47" s="212" t="s">
        <v>142</v>
      </c>
      <c r="X47" s="202"/>
      <c r="Y47" s="202"/>
      <c r="Z47" s="202"/>
      <c r="AA47" s="202"/>
      <c r="AB47" s="202"/>
      <c r="AC47" s="202"/>
      <c r="AD47" s="202"/>
      <c r="AE47" s="202" t="s">
        <v>143</v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8" outlineLevel="2">
      <c r="A48" s="209"/>
      <c r="B48" s="210"/>
      <c r="C48" s="243" t="s">
        <v>271</v>
      </c>
      <c r="D48" s="213"/>
      <c r="E48" s="214">
        <v>1.026</v>
      </c>
      <c r="F48" s="212"/>
      <c r="G48" s="212"/>
      <c r="H48" s="212"/>
      <c r="I48" s="212"/>
      <c r="J48" s="212"/>
      <c r="K48" s="212"/>
      <c r="L48" s="212"/>
      <c r="M48" s="212"/>
      <c r="N48" s="211"/>
      <c r="O48" s="211"/>
      <c r="P48" s="211"/>
      <c r="Q48" s="211"/>
      <c r="R48" s="212"/>
      <c r="S48" s="212"/>
      <c r="T48" s="212"/>
      <c r="U48" s="212"/>
      <c r="V48" s="212"/>
      <c r="W48" s="212"/>
      <c r="X48" s="202"/>
      <c r="Y48" s="202"/>
      <c r="Z48" s="202"/>
      <c r="AA48" s="202"/>
      <c r="AB48" s="202"/>
      <c r="AC48" s="202"/>
      <c r="AD48" s="202"/>
      <c r="AE48" s="202" t="s">
        <v>145</v>
      </c>
      <c r="AF48" s="202">
        <v>0</v>
      </c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outlineLevel="1">
      <c r="A49" s="223">
        <v>14</v>
      </c>
      <c r="B49" s="224" t="s">
        <v>190</v>
      </c>
      <c r="C49" s="242" t="s">
        <v>191</v>
      </c>
      <c r="D49" s="225" t="s">
        <v>165</v>
      </c>
      <c r="E49" s="226">
        <v>1.3699999999999999E-3</v>
      </c>
      <c r="F49" s="227"/>
      <c r="G49" s="228">
        <f>ROUND(E49*F49,2)</f>
        <v>0</v>
      </c>
      <c r="H49" s="227"/>
      <c r="I49" s="228">
        <f>ROUND(E49*H49,2)</f>
        <v>0</v>
      </c>
      <c r="J49" s="227"/>
      <c r="K49" s="228">
        <f>ROUND(E49*J49,2)</f>
        <v>0</v>
      </c>
      <c r="L49" s="228">
        <v>21</v>
      </c>
      <c r="M49" s="228">
        <f>G49*(1+L49/100)</f>
        <v>0</v>
      </c>
      <c r="N49" s="226">
        <v>0</v>
      </c>
      <c r="O49" s="226">
        <f>ROUND(E49*N49,2)</f>
        <v>0</v>
      </c>
      <c r="P49" s="226">
        <v>0</v>
      </c>
      <c r="Q49" s="226">
        <f>ROUND(E49*P49,2)</f>
        <v>0</v>
      </c>
      <c r="R49" s="229" t="s">
        <v>140</v>
      </c>
      <c r="S49" s="212">
        <v>1.1140000000000001</v>
      </c>
      <c r="T49" s="212">
        <f>ROUND(E49*S49,2)</f>
        <v>0</v>
      </c>
      <c r="U49" s="212"/>
      <c r="V49" s="212" t="s">
        <v>166</v>
      </c>
      <c r="W49" s="212" t="s">
        <v>142</v>
      </c>
      <c r="X49" s="202"/>
      <c r="Y49" s="202"/>
      <c r="Z49" s="202"/>
      <c r="AA49" s="202"/>
      <c r="AB49" s="202"/>
      <c r="AC49" s="202"/>
      <c r="AD49" s="202"/>
      <c r="AE49" s="202" t="s">
        <v>167</v>
      </c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outlineLevel="2">
      <c r="A50" s="209"/>
      <c r="B50" s="210"/>
      <c r="C50" s="246" t="s">
        <v>192</v>
      </c>
      <c r="D50" s="233"/>
      <c r="E50" s="233"/>
      <c r="F50" s="233"/>
      <c r="G50" s="233"/>
      <c r="H50" s="212"/>
      <c r="I50" s="212"/>
      <c r="J50" s="212"/>
      <c r="K50" s="212"/>
      <c r="L50" s="212"/>
      <c r="M50" s="212"/>
      <c r="N50" s="211"/>
      <c r="O50" s="211"/>
      <c r="P50" s="211"/>
      <c r="Q50" s="211"/>
      <c r="R50" s="212"/>
      <c r="S50" s="212"/>
      <c r="T50" s="212"/>
      <c r="U50" s="212"/>
      <c r="V50" s="212"/>
      <c r="W50" s="212"/>
      <c r="X50" s="202"/>
      <c r="Y50" s="202"/>
      <c r="Z50" s="202"/>
      <c r="AA50" s="202"/>
      <c r="AB50" s="202"/>
      <c r="AC50" s="202"/>
      <c r="AD50" s="202"/>
      <c r="AE50" s="202" t="s">
        <v>169</v>
      </c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>
      <c r="A51" s="216" t="s">
        <v>135</v>
      </c>
      <c r="B51" s="217" t="s">
        <v>104</v>
      </c>
      <c r="C51" s="241" t="s">
        <v>105</v>
      </c>
      <c r="D51" s="218"/>
      <c r="E51" s="219"/>
      <c r="F51" s="220"/>
      <c r="G51" s="220">
        <f>SUMIF(AE52:AE61,"&lt;&gt;NOR",G52:G61)</f>
        <v>0</v>
      </c>
      <c r="H51" s="220"/>
      <c r="I51" s="220">
        <f>SUM(I52:I61)</f>
        <v>0</v>
      </c>
      <c r="J51" s="220"/>
      <c r="K51" s="220">
        <f>SUM(K52:K61)</f>
        <v>0</v>
      </c>
      <c r="L51" s="220"/>
      <c r="M51" s="220">
        <f>SUM(M52:M61)</f>
        <v>0</v>
      </c>
      <c r="N51" s="219"/>
      <c r="O51" s="219">
        <f>SUM(O52:O61)</f>
        <v>0.03</v>
      </c>
      <c r="P51" s="219"/>
      <c r="Q51" s="219">
        <f>SUM(Q52:Q61)</f>
        <v>0</v>
      </c>
      <c r="R51" s="221"/>
      <c r="S51" s="215"/>
      <c r="T51" s="215">
        <f>SUM(T52:T61)</f>
        <v>5.58</v>
      </c>
      <c r="U51" s="215"/>
      <c r="V51" s="215"/>
      <c r="W51" s="215"/>
      <c r="AE51" t="s">
        <v>136</v>
      </c>
    </row>
    <row r="52" spans="1:58" outlineLevel="1">
      <c r="A52" s="223">
        <v>15</v>
      </c>
      <c r="B52" s="224" t="s">
        <v>193</v>
      </c>
      <c r="C52" s="242" t="s">
        <v>194</v>
      </c>
      <c r="D52" s="225" t="s">
        <v>148</v>
      </c>
      <c r="E52" s="226">
        <v>29.3</v>
      </c>
      <c r="F52" s="227"/>
      <c r="G52" s="228">
        <f>ROUND(E52*F52,2)</f>
        <v>0</v>
      </c>
      <c r="H52" s="227"/>
      <c r="I52" s="228">
        <f>ROUND(E52*H52,2)</f>
        <v>0</v>
      </c>
      <c r="J52" s="227"/>
      <c r="K52" s="228">
        <f>ROUND(E52*J52,2)</f>
        <v>0</v>
      </c>
      <c r="L52" s="228">
        <v>21</v>
      </c>
      <c r="M52" s="228">
        <f>G52*(1+L52/100)</f>
        <v>0</v>
      </c>
      <c r="N52" s="226">
        <v>6.9999999999999994E-5</v>
      </c>
      <c r="O52" s="226">
        <f>ROUND(E52*N52,2)</f>
        <v>0</v>
      </c>
      <c r="P52" s="226">
        <v>0</v>
      </c>
      <c r="Q52" s="226">
        <f>ROUND(E52*P52,2)</f>
        <v>0</v>
      </c>
      <c r="R52" s="229" t="s">
        <v>140</v>
      </c>
      <c r="S52" s="212">
        <v>3.2480000000000002E-2</v>
      </c>
      <c r="T52" s="212">
        <f>ROUND(E52*S52,2)</f>
        <v>0.95</v>
      </c>
      <c r="U52" s="212"/>
      <c r="V52" s="212" t="s">
        <v>141</v>
      </c>
      <c r="W52" s="212" t="s">
        <v>142</v>
      </c>
      <c r="X52" s="202"/>
      <c r="Y52" s="202"/>
      <c r="Z52" s="202"/>
      <c r="AA52" s="202"/>
      <c r="AB52" s="202"/>
      <c r="AC52" s="202"/>
      <c r="AD52" s="202"/>
      <c r="AE52" s="202" t="s">
        <v>143</v>
      </c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outlineLevel="2">
      <c r="A53" s="209"/>
      <c r="B53" s="210"/>
      <c r="C53" s="243" t="s">
        <v>272</v>
      </c>
      <c r="D53" s="213"/>
      <c r="E53" s="214">
        <v>24.3</v>
      </c>
      <c r="F53" s="212"/>
      <c r="G53" s="212"/>
      <c r="H53" s="212"/>
      <c r="I53" s="212"/>
      <c r="J53" s="212"/>
      <c r="K53" s="212"/>
      <c r="L53" s="212"/>
      <c r="M53" s="212"/>
      <c r="N53" s="211"/>
      <c r="O53" s="211"/>
      <c r="P53" s="211"/>
      <c r="Q53" s="211"/>
      <c r="R53" s="212"/>
      <c r="S53" s="212"/>
      <c r="T53" s="212"/>
      <c r="U53" s="212"/>
      <c r="V53" s="212"/>
      <c r="W53" s="212"/>
      <c r="X53" s="202"/>
      <c r="Y53" s="202"/>
      <c r="Z53" s="202"/>
      <c r="AA53" s="202"/>
      <c r="AB53" s="202"/>
      <c r="AC53" s="202"/>
      <c r="AD53" s="202"/>
      <c r="AE53" s="202" t="s">
        <v>145</v>
      </c>
      <c r="AF53" s="202">
        <v>5</v>
      </c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 outlineLevel="3">
      <c r="A54" s="209"/>
      <c r="B54" s="210"/>
      <c r="C54" s="243" t="s">
        <v>196</v>
      </c>
      <c r="D54" s="213"/>
      <c r="E54" s="214">
        <v>5</v>
      </c>
      <c r="F54" s="212"/>
      <c r="G54" s="212"/>
      <c r="H54" s="212"/>
      <c r="I54" s="212"/>
      <c r="J54" s="212"/>
      <c r="K54" s="212"/>
      <c r="L54" s="212"/>
      <c r="M54" s="212"/>
      <c r="N54" s="211"/>
      <c r="O54" s="211"/>
      <c r="P54" s="211"/>
      <c r="Q54" s="211"/>
      <c r="R54" s="212"/>
      <c r="S54" s="212"/>
      <c r="T54" s="212"/>
      <c r="U54" s="212"/>
      <c r="V54" s="212"/>
      <c r="W54" s="212"/>
      <c r="X54" s="202"/>
      <c r="Y54" s="202"/>
      <c r="Z54" s="202"/>
      <c r="AA54" s="202"/>
      <c r="AB54" s="202"/>
      <c r="AC54" s="202"/>
      <c r="AD54" s="202"/>
      <c r="AE54" s="202" t="s">
        <v>145</v>
      </c>
      <c r="AF54" s="202">
        <v>0</v>
      </c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</row>
    <row r="55" spans="1:58" outlineLevel="1">
      <c r="A55" s="223">
        <v>16</v>
      </c>
      <c r="B55" s="224" t="s">
        <v>197</v>
      </c>
      <c r="C55" s="242" t="s">
        <v>198</v>
      </c>
      <c r="D55" s="225" t="s">
        <v>148</v>
      </c>
      <c r="E55" s="226">
        <v>29.3</v>
      </c>
      <c r="F55" s="227"/>
      <c r="G55" s="228">
        <f>ROUND(E55*F55,2)</f>
        <v>0</v>
      </c>
      <c r="H55" s="227"/>
      <c r="I55" s="228">
        <f>ROUND(E55*H55,2)</f>
        <v>0</v>
      </c>
      <c r="J55" s="227"/>
      <c r="K55" s="228">
        <f>ROUND(E55*J55,2)</f>
        <v>0</v>
      </c>
      <c r="L55" s="228">
        <v>21</v>
      </c>
      <c r="M55" s="228">
        <f>G55*(1+L55/100)</f>
        <v>0</v>
      </c>
      <c r="N55" s="226">
        <v>1.3999999999999999E-4</v>
      </c>
      <c r="O55" s="226">
        <f>ROUND(E55*N55,2)</f>
        <v>0</v>
      </c>
      <c r="P55" s="226">
        <v>0</v>
      </c>
      <c r="Q55" s="226">
        <f>ROUND(E55*P55,2)</f>
        <v>0</v>
      </c>
      <c r="R55" s="229" t="s">
        <v>140</v>
      </c>
      <c r="S55" s="212">
        <v>0.10191</v>
      </c>
      <c r="T55" s="212">
        <f>ROUND(E55*S55,2)</f>
        <v>2.99</v>
      </c>
      <c r="U55" s="212"/>
      <c r="V55" s="212" t="s">
        <v>141</v>
      </c>
      <c r="W55" s="212" t="s">
        <v>142</v>
      </c>
      <c r="X55" s="202"/>
      <c r="Y55" s="202"/>
      <c r="Z55" s="202"/>
      <c r="AA55" s="202"/>
      <c r="AB55" s="202"/>
      <c r="AC55" s="202"/>
      <c r="AD55" s="202"/>
      <c r="AE55" s="202" t="s">
        <v>143</v>
      </c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outlineLevel="2">
      <c r="A56" s="209"/>
      <c r="B56" s="210"/>
      <c r="C56" s="243" t="s">
        <v>273</v>
      </c>
      <c r="D56" s="213"/>
      <c r="E56" s="214">
        <v>29.3</v>
      </c>
      <c r="F56" s="212"/>
      <c r="G56" s="212"/>
      <c r="H56" s="212"/>
      <c r="I56" s="212"/>
      <c r="J56" s="212"/>
      <c r="K56" s="212"/>
      <c r="L56" s="212"/>
      <c r="M56" s="212"/>
      <c r="N56" s="211"/>
      <c r="O56" s="211"/>
      <c r="P56" s="211"/>
      <c r="Q56" s="211"/>
      <c r="R56" s="212"/>
      <c r="S56" s="212"/>
      <c r="T56" s="212"/>
      <c r="U56" s="212"/>
      <c r="V56" s="212"/>
      <c r="W56" s="212"/>
      <c r="X56" s="202"/>
      <c r="Y56" s="202"/>
      <c r="Z56" s="202"/>
      <c r="AA56" s="202"/>
      <c r="AB56" s="202"/>
      <c r="AC56" s="202"/>
      <c r="AD56" s="202"/>
      <c r="AE56" s="202" t="s">
        <v>145</v>
      </c>
      <c r="AF56" s="202">
        <v>5</v>
      </c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outlineLevel="1">
      <c r="A57" s="223">
        <v>17</v>
      </c>
      <c r="B57" s="224" t="s">
        <v>200</v>
      </c>
      <c r="C57" s="242" t="s">
        <v>201</v>
      </c>
      <c r="D57" s="225" t="s">
        <v>148</v>
      </c>
      <c r="E57" s="226">
        <v>12.96</v>
      </c>
      <c r="F57" s="227"/>
      <c r="G57" s="228">
        <f>ROUND(E57*F57,2)</f>
        <v>0</v>
      </c>
      <c r="H57" s="227"/>
      <c r="I57" s="228">
        <f>ROUND(E57*H57,2)</f>
        <v>0</v>
      </c>
      <c r="J57" s="227"/>
      <c r="K57" s="228">
        <f>ROUND(E57*J57,2)</f>
        <v>0</v>
      </c>
      <c r="L57" s="228">
        <v>21</v>
      </c>
      <c r="M57" s="228">
        <f>G57*(1+L57/100)</f>
        <v>0</v>
      </c>
      <c r="N57" s="226">
        <v>0</v>
      </c>
      <c r="O57" s="226">
        <f>ROUND(E57*N57,2)</f>
        <v>0</v>
      </c>
      <c r="P57" s="226">
        <v>0</v>
      </c>
      <c r="Q57" s="226">
        <f>ROUND(E57*P57,2)</f>
        <v>0</v>
      </c>
      <c r="R57" s="229" t="s">
        <v>140</v>
      </c>
      <c r="S57" s="212">
        <v>7.0000000000000001E-3</v>
      </c>
      <c r="T57" s="212">
        <f>ROUND(E57*S57,2)</f>
        <v>0.09</v>
      </c>
      <c r="U57" s="212"/>
      <c r="V57" s="212" t="s">
        <v>141</v>
      </c>
      <c r="W57" s="212" t="s">
        <v>142</v>
      </c>
      <c r="X57" s="202"/>
      <c r="Y57" s="202"/>
      <c r="Z57" s="202"/>
      <c r="AA57" s="202"/>
      <c r="AB57" s="202"/>
      <c r="AC57" s="202"/>
      <c r="AD57" s="202"/>
      <c r="AE57" s="202" t="s">
        <v>143</v>
      </c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outlineLevel="2">
      <c r="A58" s="209"/>
      <c r="B58" s="210"/>
      <c r="C58" s="243" t="s">
        <v>274</v>
      </c>
      <c r="D58" s="213"/>
      <c r="E58" s="214">
        <v>12.96</v>
      </c>
      <c r="F58" s="212"/>
      <c r="G58" s="212"/>
      <c r="H58" s="212"/>
      <c r="I58" s="212"/>
      <c r="J58" s="212"/>
      <c r="K58" s="212"/>
      <c r="L58" s="212"/>
      <c r="M58" s="212"/>
      <c r="N58" s="211"/>
      <c r="O58" s="211"/>
      <c r="P58" s="211"/>
      <c r="Q58" s="211"/>
      <c r="R58" s="212"/>
      <c r="S58" s="212"/>
      <c r="T58" s="212"/>
      <c r="U58" s="212"/>
      <c r="V58" s="212"/>
      <c r="W58" s="212"/>
      <c r="X58" s="202"/>
      <c r="Y58" s="202"/>
      <c r="Z58" s="202"/>
      <c r="AA58" s="202"/>
      <c r="AB58" s="202"/>
      <c r="AC58" s="202"/>
      <c r="AD58" s="202"/>
      <c r="AE58" s="202" t="s">
        <v>145</v>
      </c>
      <c r="AF58" s="202">
        <v>5</v>
      </c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outlineLevel="1">
      <c r="A59" s="234">
        <v>18</v>
      </c>
      <c r="B59" s="235" t="s">
        <v>203</v>
      </c>
      <c r="C59" s="247" t="s">
        <v>204</v>
      </c>
      <c r="D59" s="236" t="s">
        <v>148</v>
      </c>
      <c r="E59" s="237">
        <v>20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1.0000000000000001E-5</v>
      </c>
      <c r="O59" s="237">
        <f>ROUND(E59*N59,2)</f>
        <v>0</v>
      </c>
      <c r="P59" s="237">
        <v>0</v>
      </c>
      <c r="Q59" s="237">
        <f>ROUND(E59*P59,2)</f>
        <v>0</v>
      </c>
      <c r="R59" s="240" t="s">
        <v>140</v>
      </c>
      <c r="S59" s="212">
        <v>2.9000000000000001E-2</v>
      </c>
      <c r="T59" s="212">
        <f>ROUND(E59*S59,2)</f>
        <v>0.57999999999999996</v>
      </c>
      <c r="U59" s="212"/>
      <c r="V59" s="212" t="s">
        <v>141</v>
      </c>
      <c r="W59" s="212" t="s">
        <v>142</v>
      </c>
      <c r="X59" s="202"/>
      <c r="Y59" s="202"/>
      <c r="Z59" s="202"/>
      <c r="AA59" s="202"/>
      <c r="AB59" s="202"/>
      <c r="AC59" s="202"/>
      <c r="AD59" s="202"/>
      <c r="AE59" s="202" t="s">
        <v>143</v>
      </c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outlineLevel="1">
      <c r="A60" s="223">
        <v>19</v>
      </c>
      <c r="B60" s="224" t="s">
        <v>205</v>
      </c>
      <c r="C60" s="242" t="s">
        <v>206</v>
      </c>
      <c r="D60" s="225" t="s">
        <v>148</v>
      </c>
      <c r="E60" s="226">
        <v>72.099999999999994</v>
      </c>
      <c r="F60" s="227"/>
      <c r="G60" s="228">
        <f>ROUND(E60*F60,2)</f>
        <v>0</v>
      </c>
      <c r="H60" s="227"/>
      <c r="I60" s="228">
        <f>ROUND(E60*H60,2)</f>
        <v>0</v>
      </c>
      <c r="J60" s="227"/>
      <c r="K60" s="228">
        <f>ROUND(E60*J60,2)</f>
        <v>0</v>
      </c>
      <c r="L60" s="228">
        <v>21</v>
      </c>
      <c r="M60" s="228">
        <f>G60*(1+L60/100)</f>
        <v>0</v>
      </c>
      <c r="N60" s="226">
        <v>3.5E-4</v>
      </c>
      <c r="O60" s="226">
        <f>ROUND(E60*N60,2)</f>
        <v>0.03</v>
      </c>
      <c r="P60" s="226">
        <v>0</v>
      </c>
      <c r="Q60" s="226">
        <f>ROUND(E60*P60,2)</f>
        <v>0</v>
      </c>
      <c r="R60" s="229" t="s">
        <v>140</v>
      </c>
      <c r="S60" s="212">
        <v>1.35E-2</v>
      </c>
      <c r="T60" s="212">
        <f>ROUND(E60*S60,2)</f>
        <v>0.97</v>
      </c>
      <c r="U60" s="212"/>
      <c r="V60" s="212" t="s">
        <v>141</v>
      </c>
      <c r="W60" s="212" t="s">
        <v>142</v>
      </c>
      <c r="X60" s="202"/>
      <c r="Y60" s="202"/>
      <c r="Z60" s="202"/>
      <c r="AA60" s="202"/>
      <c r="AB60" s="202"/>
      <c r="AC60" s="202"/>
      <c r="AD60" s="202"/>
      <c r="AE60" s="202" t="s">
        <v>143</v>
      </c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outlineLevel="2">
      <c r="A61" s="209"/>
      <c r="B61" s="210"/>
      <c r="C61" s="243" t="s">
        <v>275</v>
      </c>
      <c r="D61" s="213"/>
      <c r="E61" s="214">
        <v>72.099999999999994</v>
      </c>
      <c r="F61" s="212"/>
      <c r="G61" s="212"/>
      <c r="H61" s="212"/>
      <c r="I61" s="212"/>
      <c r="J61" s="212"/>
      <c r="K61" s="212"/>
      <c r="L61" s="212"/>
      <c r="M61" s="212"/>
      <c r="N61" s="211"/>
      <c r="O61" s="211"/>
      <c r="P61" s="211"/>
      <c r="Q61" s="211"/>
      <c r="R61" s="212"/>
      <c r="S61" s="212"/>
      <c r="T61" s="212"/>
      <c r="U61" s="212"/>
      <c r="V61" s="212"/>
      <c r="W61" s="212"/>
      <c r="X61" s="202"/>
      <c r="Y61" s="202"/>
      <c r="Z61" s="202"/>
      <c r="AA61" s="202"/>
      <c r="AB61" s="202"/>
      <c r="AC61" s="202"/>
      <c r="AD61" s="202"/>
      <c r="AE61" s="202" t="s">
        <v>145</v>
      </c>
      <c r="AF61" s="202">
        <v>0</v>
      </c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>
      <c r="A62" s="216" t="s">
        <v>135</v>
      </c>
      <c r="B62" s="217" t="s">
        <v>106</v>
      </c>
      <c r="C62" s="241" t="s">
        <v>107</v>
      </c>
      <c r="D62" s="218"/>
      <c r="E62" s="219"/>
      <c r="F62" s="220"/>
      <c r="G62" s="220">
        <f>SUMIF(AE63:AE70,"&lt;&gt;NOR",G63:G70)</f>
        <v>0</v>
      </c>
      <c r="H62" s="220"/>
      <c r="I62" s="220">
        <f>SUM(I63:I70)</f>
        <v>0</v>
      </c>
      <c r="J62" s="220"/>
      <c r="K62" s="220">
        <f>SUM(K63:K70)</f>
        <v>0</v>
      </c>
      <c r="L62" s="220"/>
      <c r="M62" s="220">
        <f>SUM(M63:M70)</f>
        <v>0</v>
      </c>
      <c r="N62" s="219"/>
      <c r="O62" s="219">
        <f>SUM(O63:O70)</f>
        <v>0</v>
      </c>
      <c r="P62" s="219"/>
      <c r="Q62" s="219">
        <f>SUM(Q63:Q70)</f>
        <v>0</v>
      </c>
      <c r="R62" s="221"/>
      <c r="S62" s="215"/>
      <c r="T62" s="215">
        <f>SUM(T63:T70)</f>
        <v>0.02</v>
      </c>
      <c r="U62" s="215"/>
      <c r="V62" s="215"/>
      <c r="W62" s="215"/>
      <c r="AE62" t="s">
        <v>136</v>
      </c>
    </row>
    <row r="63" spans="1:58" ht="22.5" outlineLevel="1">
      <c r="A63" s="234">
        <v>20</v>
      </c>
      <c r="B63" s="235" t="s">
        <v>208</v>
      </c>
      <c r="C63" s="247" t="s">
        <v>209</v>
      </c>
      <c r="D63" s="236" t="s">
        <v>165</v>
      </c>
      <c r="E63" s="237">
        <v>5.0200000000000002E-3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40" t="s">
        <v>140</v>
      </c>
      <c r="S63" s="212">
        <v>2.0089999999999999</v>
      </c>
      <c r="T63" s="212">
        <f>ROUND(E63*S63,2)</f>
        <v>0.01</v>
      </c>
      <c r="U63" s="212"/>
      <c r="V63" s="212" t="s">
        <v>210</v>
      </c>
      <c r="W63" s="212" t="s">
        <v>142</v>
      </c>
      <c r="X63" s="202"/>
      <c r="Y63" s="202"/>
      <c r="Z63" s="202"/>
      <c r="AA63" s="202"/>
      <c r="AB63" s="202"/>
      <c r="AC63" s="202"/>
      <c r="AD63" s="202"/>
      <c r="AE63" s="202" t="s">
        <v>211</v>
      </c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</row>
    <row r="64" spans="1:58" ht="22.5" outlineLevel="1">
      <c r="A64" s="234">
        <v>21</v>
      </c>
      <c r="B64" s="235" t="s">
        <v>212</v>
      </c>
      <c r="C64" s="247" t="s">
        <v>213</v>
      </c>
      <c r="D64" s="236" t="s">
        <v>165</v>
      </c>
      <c r="E64" s="237">
        <v>1.5049999999999999E-2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40" t="s">
        <v>140</v>
      </c>
      <c r="S64" s="212">
        <v>0.95899999999999996</v>
      </c>
      <c r="T64" s="212">
        <f>ROUND(E64*S64,2)</f>
        <v>0.01</v>
      </c>
      <c r="U64" s="212"/>
      <c r="V64" s="212" t="s">
        <v>210</v>
      </c>
      <c r="W64" s="212" t="s">
        <v>142</v>
      </c>
      <c r="X64" s="202"/>
      <c r="Y64" s="202"/>
      <c r="Z64" s="202"/>
      <c r="AA64" s="202"/>
      <c r="AB64" s="202"/>
      <c r="AC64" s="202"/>
      <c r="AD64" s="202"/>
      <c r="AE64" s="202" t="s">
        <v>211</v>
      </c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</row>
    <row r="65" spans="1:58" outlineLevel="1">
      <c r="A65" s="223">
        <v>22</v>
      </c>
      <c r="B65" s="224" t="s">
        <v>214</v>
      </c>
      <c r="C65" s="242" t="s">
        <v>215</v>
      </c>
      <c r="D65" s="225" t="s">
        <v>165</v>
      </c>
      <c r="E65" s="226">
        <v>5.0200000000000002E-3</v>
      </c>
      <c r="F65" s="227"/>
      <c r="G65" s="228">
        <f>ROUND(E65*F65,2)</f>
        <v>0</v>
      </c>
      <c r="H65" s="227"/>
      <c r="I65" s="228">
        <f>ROUND(E65*H65,2)</f>
        <v>0</v>
      </c>
      <c r="J65" s="227"/>
      <c r="K65" s="228">
        <f>ROUND(E65*J65,2)</f>
        <v>0</v>
      </c>
      <c r="L65" s="228">
        <v>21</v>
      </c>
      <c r="M65" s="228">
        <f>G65*(1+L65/100)</f>
        <v>0</v>
      </c>
      <c r="N65" s="226">
        <v>0</v>
      </c>
      <c r="O65" s="226">
        <f>ROUND(E65*N65,2)</f>
        <v>0</v>
      </c>
      <c r="P65" s="226">
        <v>0</v>
      </c>
      <c r="Q65" s="226">
        <f>ROUND(E65*P65,2)</f>
        <v>0</v>
      </c>
      <c r="R65" s="229" t="s">
        <v>140</v>
      </c>
      <c r="S65" s="212">
        <v>0.49</v>
      </c>
      <c r="T65" s="212">
        <f>ROUND(E65*S65,2)</f>
        <v>0</v>
      </c>
      <c r="U65" s="212"/>
      <c r="V65" s="212" t="s">
        <v>210</v>
      </c>
      <c r="W65" s="212" t="s">
        <v>142</v>
      </c>
      <c r="X65" s="202"/>
      <c r="Y65" s="202"/>
      <c r="Z65" s="202"/>
      <c r="AA65" s="202"/>
      <c r="AB65" s="202"/>
      <c r="AC65" s="202"/>
      <c r="AD65" s="202"/>
      <c r="AE65" s="202" t="s">
        <v>211</v>
      </c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</row>
    <row r="66" spans="1:58" outlineLevel="2">
      <c r="A66" s="209"/>
      <c r="B66" s="210"/>
      <c r="C66" s="244" t="s">
        <v>216</v>
      </c>
      <c r="D66" s="230"/>
      <c r="E66" s="230"/>
      <c r="F66" s="230"/>
      <c r="G66" s="230"/>
      <c r="H66" s="212"/>
      <c r="I66" s="212"/>
      <c r="J66" s="212"/>
      <c r="K66" s="212"/>
      <c r="L66" s="212"/>
      <c r="M66" s="212"/>
      <c r="N66" s="211"/>
      <c r="O66" s="211"/>
      <c r="P66" s="211"/>
      <c r="Q66" s="211"/>
      <c r="R66" s="212"/>
      <c r="S66" s="212"/>
      <c r="T66" s="212"/>
      <c r="U66" s="212"/>
      <c r="V66" s="212"/>
      <c r="W66" s="212"/>
      <c r="X66" s="202"/>
      <c r="Y66" s="202"/>
      <c r="Z66" s="202"/>
      <c r="AA66" s="202"/>
      <c r="AB66" s="202"/>
      <c r="AC66" s="202"/>
      <c r="AD66" s="202"/>
      <c r="AE66" s="202" t="s">
        <v>151</v>
      </c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</row>
    <row r="67" spans="1:58" outlineLevel="1">
      <c r="A67" s="234">
        <v>23</v>
      </c>
      <c r="B67" s="235" t="s">
        <v>217</v>
      </c>
      <c r="C67" s="247" t="s">
        <v>218</v>
      </c>
      <c r="D67" s="236" t="s">
        <v>165</v>
      </c>
      <c r="E67" s="237">
        <v>7.0230000000000001E-2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40" t="s">
        <v>140</v>
      </c>
      <c r="S67" s="212">
        <v>0</v>
      </c>
      <c r="T67" s="212">
        <f>ROUND(E67*S67,2)</f>
        <v>0</v>
      </c>
      <c r="U67" s="212"/>
      <c r="V67" s="212" t="s">
        <v>210</v>
      </c>
      <c r="W67" s="212" t="s">
        <v>142</v>
      </c>
      <c r="X67" s="202"/>
      <c r="Y67" s="202"/>
      <c r="Z67" s="202"/>
      <c r="AA67" s="202"/>
      <c r="AB67" s="202"/>
      <c r="AC67" s="202"/>
      <c r="AD67" s="202"/>
      <c r="AE67" s="202" t="s">
        <v>211</v>
      </c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</row>
    <row r="68" spans="1:58" outlineLevel="1">
      <c r="A68" s="234">
        <v>24</v>
      </c>
      <c r="B68" s="235" t="s">
        <v>219</v>
      </c>
      <c r="C68" s="247" t="s">
        <v>220</v>
      </c>
      <c r="D68" s="236" t="s">
        <v>165</v>
      </c>
      <c r="E68" s="237">
        <v>5.0200000000000002E-3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40" t="s">
        <v>140</v>
      </c>
      <c r="S68" s="212">
        <v>0.94199999999999995</v>
      </c>
      <c r="T68" s="212">
        <f>ROUND(E68*S68,2)</f>
        <v>0</v>
      </c>
      <c r="U68" s="212"/>
      <c r="V68" s="212" t="s">
        <v>210</v>
      </c>
      <c r="W68" s="212" t="s">
        <v>142</v>
      </c>
      <c r="X68" s="202"/>
      <c r="Y68" s="202"/>
      <c r="Z68" s="202"/>
      <c r="AA68" s="202"/>
      <c r="AB68" s="202"/>
      <c r="AC68" s="202"/>
      <c r="AD68" s="202"/>
      <c r="AE68" s="202" t="s">
        <v>211</v>
      </c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</row>
    <row r="69" spans="1:58" outlineLevel="1">
      <c r="A69" s="223">
        <v>25</v>
      </c>
      <c r="B69" s="224" t="s">
        <v>221</v>
      </c>
      <c r="C69" s="242" t="s">
        <v>222</v>
      </c>
      <c r="D69" s="225" t="s">
        <v>165</v>
      </c>
      <c r="E69" s="226">
        <v>5.0200000000000002E-3</v>
      </c>
      <c r="F69" s="227"/>
      <c r="G69" s="228">
        <f>ROUND(E69*F69,2)</f>
        <v>0</v>
      </c>
      <c r="H69" s="227"/>
      <c r="I69" s="228">
        <f>ROUND(E69*H69,2)</f>
        <v>0</v>
      </c>
      <c r="J69" s="227"/>
      <c r="K69" s="228">
        <f>ROUND(E69*J69,2)</f>
        <v>0</v>
      </c>
      <c r="L69" s="228">
        <v>21</v>
      </c>
      <c r="M69" s="228">
        <f>G69*(1+L69/100)</f>
        <v>0</v>
      </c>
      <c r="N69" s="226">
        <v>0</v>
      </c>
      <c r="O69" s="226">
        <f>ROUND(E69*N69,2)</f>
        <v>0</v>
      </c>
      <c r="P69" s="226">
        <v>0</v>
      </c>
      <c r="Q69" s="226">
        <f>ROUND(E69*P69,2)</f>
        <v>0</v>
      </c>
      <c r="R69" s="229" t="s">
        <v>140</v>
      </c>
      <c r="S69" s="212">
        <v>0</v>
      </c>
      <c r="T69" s="212">
        <f>ROUND(E69*S69,2)</f>
        <v>0</v>
      </c>
      <c r="U69" s="212"/>
      <c r="V69" s="212" t="s">
        <v>210</v>
      </c>
      <c r="W69" s="212" t="s">
        <v>142</v>
      </c>
      <c r="X69" s="202"/>
      <c r="Y69" s="202"/>
      <c r="Z69" s="202"/>
      <c r="AA69" s="202"/>
      <c r="AB69" s="202"/>
      <c r="AC69" s="202"/>
      <c r="AD69" s="202"/>
      <c r="AE69" s="202" t="s">
        <v>211</v>
      </c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</row>
    <row r="70" spans="1:58" outlineLevel="2">
      <c r="A70" s="209"/>
      <c r="B70" s="210"/>
      <c r="C70" s="244" t="s">
        <v>223</v>
      </c>
      <c r="D70" s="230"/>
      <c r="E70" s="230"/>
      <c r="F70" s="230"/>
      <c r="G70" s="230"/>
      <c r="H70" s="212"/>
      <c r="I70" s="212"/>
      <c r="J70" s="212"/>
      <c r="K70" s="212"/>
      <c r="L70" s="212"/>
      <c r="M70" s="212"/>
      <c r="N70" s="211"/>
      <c r="O70" s="211"/>
      <c r="P70" s="211"/>
      <c r="Q70" s="211"/>
      <c r="R70" s="212"/>
      <c r="S70" s="212"/>
      <c r="T70" s="212"/>
      <c r="U70" s="212"/>
      <c r="V70" s="212"/>
      <c r="W70" s="212"/>
      <c r="X70" s="202"/>
      <c r="Y70" s="202"/>
      <c r="Z70" s="202"/>
      <c r="AA70" s="202"/>
      <c r="AB70" s="202"/>
      <c r="AC70" s="202"/>
      <c r="AD70" s="202"/>
      <c r="AE70" s="202" t="s">
        <v>151</v>
      </c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</row>
    <row r="71" spans="1:58">
      <c r="A71" s="3"/>
      <c r="B71" s="4"/>
      <c r="C71" s="248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AC71">
        <v>12</v>
      </c>
      <c r="AD71">
        <v>21</v>
      </c>
      <c r="AE71" t="s">
        <v>123</v>
      </c>
    </row>
    <row r="72" spans="1:58">
      <c r="A72" s="205"/>
      <c r="B72" s="206" t="s">
        <v>28</v>
      </c>
      <c r="C72" s="249"/>
      <c r="D72" s="207"/>
      <c r="E72" s="208"/>
      <c r="F72" s="208"/>
      <c r="G72" s="222">
        <f>G7+G17+G21+G24+G27+G41+G51+G62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AC72">
        <f>SUMIF(L6:L70,AC71,G6:G70)</f>
        <v>0</v>
      </c>
      <c r="AD72">
        <f>SUMIF(L6:L70,AD71,G6:G70)</f>
        <v>0</v>
      </c>
      <c r="AE72" t="s">
        <v>224</v>
      </c>
    </row>
    <row r="73" spans="1:58">
      <c r="C73" s="250"/>
      <c r="D73" s="10"/>
      <c r="AE73" t="s">
        <v>226</v>
      </c>
    </row>
    <row r="74" spans="1:58">
      <c r="D74" s="10"/>
    </row>
    <row r="75" spans="1:58">
      <c r="D75" s="10"/>
    </row>
    <row r="76" spans="1:58">
      <c r="D76" s="10"/>
    </row>
    <row r="77" spans="1:58">
      <c r="D77" s="10"/>
    </row>
    <row r="78" spans="1:58">
      <c r="D78" s="10"/>
    </row>
    <row r="79" spans="1:58">
      <c r="D79" s="10"/>
    </row>
    <row r="80" spans="1:58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6">
    <mergeCell ref="C37:G37"/>
    <mergeCell ref="C40:G40"/>
    <mergeCell ref="C50:G50"/>
    <mergeCell ref="C66:G66"/>
    <mergeCell ref="C70:G70"/>
    <mergeCell ref="C13:G13"/>
    <mergeCell ref="C14:G14"/>
    <mergeCell ref="C15:G15"/>
    <mergeCell ref="C26:G26"/>
    <mergeCell ref="C29:G29"/>
    <mergeCell ref="C32:G32"/>
    <mergeCell ref="A1:G1"/>
    <mergeCell ref="C2:G2"/>
    <mergeCell ref="C3:G3"/>
    <mergeCell ref="C11:G11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AN27" sqref="AN27"/>
    </sheetView>
  </sheetViews>
  <sheetFormatPr defaultRowHeight="12.75" outlineLevelRow="3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111</v>
      </c>
      <c r="B1" s="187"/>
      <c r="C1" s="187"/>
      <c r="D1" s="187"/>
      <c r="E1" s="187"/>
      <c r="F1" s="187"/>
      <c r="G1" s="187"/>
      <c r="AE1" t="s">
        <v>112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113</v>
      </c>
    </row>
    <row r="3" spans="1:58" ht="24.95" customHeight="1">
      <c r="A3" s="192" t="s">
        <v>9</v>
      </c>
      <c r="B3" s="193" t="s">
        <v>66</v>
      </c>
      <c r="C3" s="194" t="s">
        <v>67</v>
      </c>
      <c r="D3" s="195"/>
      <c r="E3" s="195"/>
      <c r="F3" s="195"/>
      <c r="G3" s="196"/>
      <c r="AE3" t="s">
        <v>114</v>
      </c>
    </row>
    <row r="4" spans="1:58">
      <c r="D4" s="10"/>
    </row>
    <row r="5" spans="1:58" ht="38.25">
      <c r="A5" s="198" t="s">
        <v>115</v>
      </c>
      <c r="B5" s="200" t="s">
        <v>116</v>
      </c>
      <c r="C5" s="200" t="s">
        <v>117</v>
      </c>
      <c r="D5" s="199" t="s">
        <v>118</v>
      </c>
      <c r="E5" s="198" t="s">
        <v>119</v>
      </c>
      <c r="F5" s="197" t="s">
        <v>120</v>
      </c>
      <c r="G5" s="198" t="s">
        <v>28</v>
      </c>
      <c r="H5" s="201" t="s">
        <v>29</v>
      </c>
      <c r="I5" s="201" t="s">
        <v>121</v>
      </c>
      <c r="J5" s="201" t="s">
        <v>30</v>
      </c>
      <c r="K5" s="201" t="s">
        <v>122</v>
      </c>
      <c r="L5" s="201" t="s">
        <v>123</v>
      </c>
      <c r="M5" s="201" t="s">
        <v>124</v>
      </c>
      <c r="N5" s="201" t="s">
        <v>125</v>
      </c>
      <c r="O5" s="201" t="s">
        <v>126</v>
      </c>
      <c r="P5" s="201" t="s">
        <v>127</v>
      </c>
      <c r="Q5" s="201" t="s">
        <v>128</v>
      </c>
      <c r="R5" s="201" t="s">
        <v>129</v>
      </c>
      <c r="S5" s="201" t="s">
        <v>130</v>
      </c>
      <c r="T5" s="201" t="s">
        <v>131</v>
      </c>
      <c r="U5" s="201" t="s">
        <v>132</v>
      </c>
      <c r="V5" s="201" t="s">
        <v>133</v>
      </c>
      <c r="W5" s="201" t="s">
        <v>134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16" t="s">
        <v>135</v>
      </c>
      <c r="B7" s="217" t="s">
        <v>78</v>
      </c>
      <c r="C7" s="241" t="s">
        <v>79</v>
      </c>
      <c r="D7" s="218"/>
      <c r="E7" s="219"/>
      <c r="F7" s="220"/>
      <c r="G7" s="220">
        <f>SUMIF(AE8:AE16,"&lt;&gt;NOR",G8:G16)</f>
        <v>0</v>
      </c>
      <c r="H7" s="220"/>
      <c r="I7" s="220">
        <f>SUM(I8:I16)</f>
        <v>0</v>
      </c>
      <c r="J7" s="220"/>
      <c r="K7" s="220">
        <f>SUM(K8:K16)</f>
        <v>0</v>
      </c>
      <c r="L7" s="220"/>
      <c r="M7" s="220">
        <f>SUM(M8:M16)</f>
        <v>0</v>
      </c>
      <c r="N7" s="219"/>
      <c r="O7" s="219">
        <f>SUM(O8:O16)</f>
        <v>0.28000000000000003</v>
      </c>
      <c r="P7" s="219"/>
      <c r="Q7" s="219">
        <f>SUM(Q8:Q16)</f>
        <v>0</v>
      </c>
      <c r="R7" s="221"/>
      <c r="S7" s="215"/>
      <c r="T7" s="215">
        <f>SUM(T8:T16)</f>
        <v>20.080000000000002</v>
      </c>
      <c r="U7" s="215"/>
      <c r="V7" s="215"/>
      <c r="W7" s="215"/>
      <c r="AE7" t="s">
        <v>136</v>
      </c>
    </row>
    <row r="8" spans="1:58" ht="22.5" outlineLevel="1">
      <c r="A8" s="223">
        <v>1</v>
      </c>
      <c r="B8" s="224" t="s">
        <v>137</v>
      </c>
      <c r="C8" s="242" t="s">
        <v>138</v>
      </c>
      <c r="D8" s="225" t="s">
        <v>139</v>
      </c>
      <c r="E8" s="226">
        <v>21</v>
      </c>
      <c r="F8" s="227"/>
      <c r="G8" s="228">
        <f>ROUND(E8*F8,2)</f>
        <v>0</v>
      </c>
      <c r="H8" s="227"/>
      <c r="I8" s="228">
        <f>ROUND(E8*H8,2)</f>
        <v>0</v>
      </c>
      <c r="J8" s="227"/>
      <c r="K8" s="228">
        <f>ROUND(E8*J8,2)</f>
        <v>0</v>
      </c>
      <c r="L8" s="228">
        <v>21</v>
      </c>
      <c r="M8" s="228">
        <f>G8*(1+L8/100)</f>
        <v>0</v>
      </c>
      <c r="N8" s="226">
        <v>3.5E-4</v>
      </c>
      <c r="O8" s="226">
        <f>ROUND(E8*N8,2)</f>
        <v>0.01</v>
      </c>
      <c r="P8" s="226">
        <v>0</v>
      </c>
      <c r="Q8" s="226">
        <f>ROUND(E8*P8,2)</f>
        <v>0</v>
      </c>
      <c r="R8" s="229" t="s">
        <v>140</v>
      </c>
      <c r="S8" s="212">
        <v>0.1</v>
      </c>
      <c r="T8" s="212">
        <f>ROUND(E8*S8,2)</f>
        <v>2.1</v>
      </c>
      <c r="U8" s="212"/>
      <c r="V8" s="212" t="s">
        <v>141</v>
      </c>
      <c r="W8" s="212" t="s">
        <v>142</v>
      </c>
      <c r="X8" s="202"/>
      <c r="Y8" s="202"/>
      <c r="Z8" s="202"/>
      <c r="AA8" s="202"/>
      <c r="AB8" s="202"/>
      <c r="AC8" s="202"/>
      <c r="AD8" s="202"/>
      <c r="AE8" s="202" t="s">
        <v>143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3" t="s">
        <v>252</v>
      </c>
      <c r="D9" s="213"/>
      <c r="E9" s="214">
        <v>21</v>
      </c>
      <c r="F9" s="212"/>
      <c r="G9" s="212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145</v>
      </c>
      <c r="AF9" s="202">
        <v>0</v>
      </c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ht="22.5" outlineLevel="1">
      <c r="A10" s="223">
        <v>2</v>
      </c>
      <c r="B10" s="224" t="s">
        <v>146</v>
      </c>
      <c r="C10" s="242" t="s">
        <v>147</v>
      </c>
      <c r="D10" s="225" t="s">
        <v>148</v>
      </c>
      <c r="E10" s="226">
        <v>24.3</v>
      </c>
      <c r="F10" s="227"/>
      <c r="G10" s="228">
        <f>ROUND(E10*F10,2)</f>
        <v>0</v>
      </c>
      <c r="H10" s="227"/>
      <c r="I10" s="228">
        <f>ROUND(E10*H10,2)</f>
        <v>0</v>
      </c>
      <c r="J10" s="227"/>
      <c r="K10" s="228">
        <f>ROUND(E10*J10,2)</f>
        <v>0</v>
      </c>
      <c r="L10" s="228">
        <v>21</v>
      </c>
      <c r="M10" s="228">
        <f>G10*(1+L10/100)</f>
        <v>0</v>
      </c>
      <c r="N10" s="226">
        <v>1.1259999999999999E-2</v>
      </c>
      <c r="O10" s="226">
        <f>ROUND(E10*N10,2)</f>
        <v>0.27</v>
      </c>
      <c r="P10" s="226">
        <v>0</v>
      </c>
      <c r="Q10" s="226">
        <f>ROUND(E10*P10,2)</f>
        <v>0</v>
      </c>
      <c r="R10" s="229" t="s">
        <v>149</v>
      </c>
      <c r="S10" s="212">
        <v>0.74</v>
      </c>
      <c r="T10" s="212">
        <f>ROUND(E10*S10,2)</f>
        <v>17.98</v>
      </c>
      <c r="U10" s="212"/>
      <c r="V10" s="212" t="s">
        <v>141</v>
      </c>
      <c r="W10" s="212" t="s">
        <v>142</v>
      </c>
      <c r="X10" s="202"/>
      <c r="Y10" s="202"/>
      <c r="Z10" s="202"/>
      <c r="AA10" s="202"/>
      <c r="AB10" s="202"/>
      <c r="AC10" s="202"/>
      <c r="AD10" s="202"/>
      <c r="AE10" s="202" t="s">
        <v>143</v>
      </c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 outlineLevel="2">
      <c r="A11" s="209"/>
      <c r="B11" s="210"/>
      <c r="C11" s="244" t="s">
        <v>177</v>
      </c>
      <c r="D11" s="230"/>
      <c r="E11" s="230"/>
      <c r="F11" s="230"/>
      <c r="G11" s="230"/>
      <c r="H11" s="212"/>
      <c r="I11" s="212"/>
      <c r="J11" s="212"/>
      <c r="K11" s="212"/>
      <c r="L11" s="212"/>
      <c r="M11" s="212"/>
      <c r="N11" s="211"/>
      <c r="O11" s="211"/>
      <c r="P11" s="211"/>
      <c r="Q11" s="211"/>
      <c r="R11" s="212"/>
      <c r="S11" s="212"/>
      <c r="T11" s="212"/>
      <c r="U11" s="212"/>
      <c r="V11" s="212"/>
      <c r="W11" s="212"/>
      <c r="X11" s="202"/>
      <c r="Y11" s="202"/>
      <c r="Z11" s="202"/>
      <c r="AA11" s="202"/>
      <c r="AB11" s="202"/>
      <c r="AC11" s="202"/>
      <c r="AD11" s="202"/>
      <c r="AE11" s="202" t="s">
        <v>151</v>
      </c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</row>
    <row r="12" spans="1:58" outlineLevel="3">
      <c r="A12" s="209"/>
      <c r="B12" s="210"/>
      <c r="C12" s="245" t="s">
        <v>225</v>
      </c>
      <c r="D12" s="231"/>
      <c r="E12" s="231"/>
      <c r="F12" s="231"/>
      <c r="G12" s="231"/>
      <c r="H12" s="212"/>
      <c r="I12" s="212"/>
      <c r="J12" s="212"/>
      <c r="K12" s="212"/>
      <c r="L12" s="212"/>
      <c r="M12" s="212"/>
      <c r="N12" s="211"/>
      <c r="O12" s="211"/>
      <c r="P12" s="211"/>
      <c r="Q12" s="211"/>
      <c r="R12" s="212"/>
      <c r="S12" s="212"/>
      <c r="T12" s="212"/>
      <c r="U12" s="212"/>
      <c r="V12" s="212"/>
      <c r="W12" s="212"/>
      <c r="X12" s="202"/>
      <c r="Y12" s="202"/>
      <c r="Z12" s="202"/>
      <c r="AA12" s="202"/>
      <c r="AB12" s="202"/>
      <c r="AC12" s="202"/>
      <c r="AD12" s="202"/>
      <c r="AE12" s="202" t="s">
        <v>151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outlineLevel="3">
      <c r="A13" s="209"/>
      <c r="B13" s="210"/>
      <c r="C13" s="245" t="s">
        <v>152</v>
      </c>
      <c r="D13" s="231"/>
      <c r="E13" s="231"/>
      <c r="F13" s="231"/>
      <c r="G13" s="231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151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</row>
    <row r="14" spans="1:58" outlineLevel="3">
      <c r="A14" s="209"/>
      <c r="B14" s="210"/>
      <c r="C14" s="245" t="s">
        <v>153</v>
      </c>
      <c r="D14" s="231"/>
      <c r="E14" s="231"/>
      <c r="F14" s="231"/>
      <c r="G14" s="231"/>
      <c r="H14" s="212"/>
      <c r="I14" s="212"/>
      <c r="J14" s="212"/>
      <c r="K14" s="212"/>
      <c r="L14" s="212"/>
      <c r="M14" s="212"/>
      <c r="N14" s="211"/>
      <c r="O14" s="211"/>
      <c r="P14" s="211"/>
      <c r="Q14" s="211"/>
      <c r="R14" s="212"/>
      <c r="S14" s="212"/>
      <c r="T14" s="212"/>
      <c r="U14" s="212"/>
      <c r="V14" s="212"/>
      <c r="W14" s="212"/>
      <c r="X14" s="202"/>
      <c r="Y14" s="202"/>
      <c r="Z14" s="202"/>
      <c r="AA14" s="202"/>
      <c r="AB14" s="202"/>
      <c r="AC14" s="202"/>
      <c r="AD14" s="202"/>
      <c r="AE14" s="202" t="s">
        <v>151</v>
      </c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</row>
    <row r="15" spans="1:58" outlineLevel="3">
      <c r="A15" s="209"/>
      <c r="B15" s="210"/>
      <c r="C15" s="245" t="s">
        <v>154</v>
      </c>
      <c r="D15" s="231"/>
      <c r="E15" s="231"/>
      <c r="F15" s="231"/>
      <c r="G15" s="231"/>
      <c r="H15" s="212"/>
      <c r="I15" s="212"/>
      <c r="J15" s="212"/>
      <c r="K15" s="212"/>
      <c r="L15" s="212"/>
      <c r="M15" s="212"/>
      <c r="N15" s="211"/>
      <c r="O15" s="211"/>
      <c r="P15" s="211"/>
      <c r="Q15" s="211"/>
      <c r="R15" s="212"/>
      <c r="S15" s="212"/>
      <c r="T15" s="212"/>
      <c r="U15" s="212"/>
      <c r="V15" s="212"/>
      <c r="W15" s="212"/>
      <c r="X15" s="202"/>
      <c r="Y15" s="202"/>
      <c r="Z15" s="202"/>
      <c r="AA15" s="202"/>
      <c r="AB15" s="202"/>
      <c r="AC15" s="202"/>
      <c r="AD15" s="202"/>
      <c r="AE15" s="202" t="s">
        <v>151</v>
      </c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32" t="str">
        <f>C15</f>
        <v>- standardního tmelení Q2, to je: základní tmelení Q1+ dodatečné tmelení (tmelení najemno) a případné přebroušení.</v>
      </c>
      <c r="AZ15" s="202"/>
      <c r="BA15" s="202"/>
      <c r="BB15" s="202"/>
      <c r="BC15" s="202"/>
      <c r="BD15" s="202"/>
      <c r="BE15" s="202"/>
      <c r="BF15" s="202"/>
    </row>
    <row r="16" spans="1:58" outlineLevel="2">
      <c r="A16" s="209"/>
      <c r="B16" s="210"/>
      <c r="C16" s="243" t="s">
        <v>253</v>
      </c>
      <c r="D16" s="213"/>
      <c r="E16" s="214">
        <v>24.3</v>
      </c>
      <c r="F16" s="212"/>
      <c r="G16" s="212"/>
      <c r="H16" s="212"/>
      <c r="I16" s="212"/>
      <c r="J16" s="212"/>
      <c r="K16" s="212"/>
      <c r="L16" s="212"/>
      <c r="M16" s="212"/>
      <c r="N16" s="211"/>
      <c r="O16" s="211"/>
      <c r="P16" s="211"/>
      <c r="Q16" s="211"/>
      <c r="R16" s="212"/>
      <c r="S16" s="212"/>
      <c r="T16" s="212"/>
      <c r="U16" s="212"/>
      <c r="V16" s="212"/>
      <c r="W16" s="212"/>
      <c r="X16" s="202"/>
      <c r="Y16" s="202"/>
      <c r="Z16" s="202"/>
      <c r="AA16" s="202"/>
      <c r="AB16" s="202"/>
      <c r="AC16" s="202"/>
      <c r="AD16" s="202"/>
      <c r="AE16" s="202" t="s">
        <v>145</v>
      </c>
      <c r="AF16" s="202">
        <v>0</v>
      </c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</row>
    <row r="17" spans="1:58">
      <c r="A17" s="216" t="s">
        <v>135</v>
      </c>
      <c r="B17" s="217" t="s">
        <v>82</v>
      </c>
      <c r="C17" s="241" t="s">
        <v>83</v>
      </c>
      <c r="D17" s="218"/>
      <c r="E17" s="219"/>
      <c r="F17" s="220"/>
      <c r="G17" s="220">
        <f>SUMIF(AE18:AE20,"&lt;&gt;NOR",G18:G20)</f>
        <v>0</v>
      </c>
      <c r="H17" s="220"/>
      <c r="I17" s="220">
        <f>SUM(I18:I20)</f>
        <v>0</v>
      </c>
      <c r="J17" s="220"/>
      <c r="K17" s="220">
        <f>SUM(K18:K20)</f>
        <v>0</v>
      </c>
      <c r="L17" s="220"/>
      <c r="M17" s="220">
        <f>SUM(M18:M20)</f>
        <v>0</v>
      </c>
      <c r="N17" s="219"/>
      <c r="O17" s="219">
        <f>SUM(O18:O20)</f>
        <v>7.0000000000000007E-2</v>
      </c>
      <c r="P17" s="219"/>
      <c r="Q17" s="219">
        <f>SUM(Q18:Q20)</f>
        <v>0</v>
      </c>
      <c r="R17" s="221"/>
      <c r="S17" s="215"/>
      <c r="T17" s="215">
        <f>SUM(T18:T20)</f>
        <v>2.91</v>
      </c>
      <c r="U17" s="215"/>
      <c r="V17" s="215"/>
      <c r="W17" s="215"/>
      <c r="AE17" t="s">
        <v>136</v>
      </c>
    </row>
    <row r="18" spans="1:58" outlineLevel="1">
      <c r="A18" s="223">
        <v>3</v>
      </c>
      <c r="B18" s="224" t="s">
        <v>156</v>
      </c>
      <c r="C18" s="242" t="s">
        <v>157</v>
      </c>
      <c r="D18" s="225" t="s">
        <v>148</v>
      </c>
      <c r="E18" s="226">
        <v>11.178000000000001</v>
      </c>
      <c r="F18" s="227"/>
      <c r="G18" s="228">
        <f>ROUND(E18*F18,2)</f>
        <v>0</v>
      </c>
      <c r="H18" s="227"/>
      <c r="I18" s="228">
        <f>ROUND(E18*H18,2)</f>
        <v>0</v>
      </c>
      <c r="J18" s="227"/>
      <c r="K18" s="228">
        <f>ROUND(E18*J18,2)</f>
        <v>0</v>
      </c>
      <c r="L18" s="228">
        <v>21</v>
      </c>
      <c r="M18" s="228">
        <f>G18*(1+L18/100)</f>
        <v>0</v>
      </c>
      <c r="N18" s="226">
        <v>6.3400000000000001E-3</v>
      </c>
      <c r="O18" s="226">
        <f>ROUND(E18*N18,2)</f>
        <v>7.0000000000000007E-2</v>
      </c>
      <c r="P18" s="226">
        <v>0</v>
      </c>
      <c r="Q18" s="226">
        <f>ROUND(E18*P18,2)</f>
        <v>0</v>
      </c>
      <c r="R18" s="229" t="s">
        <v>140</v>
      </c>
      <c r="S18" s="212">
        <v>0.26</v>
      </c>
      <c r="T18" s="212">
        <f>ROUND(E18*S18,2)</f>
        <v>2.91</v>
      </c>
      <c r="U18" s="212"/>
      <c r="V18" s="212" t="s">
        <v>141</v>
      </c>
      <c r="W18" s="212" t="s">
        <v>142</v>
      </c>
      <c r="X18" s="202"/>
      <c r="Y18" s="202"/>
      <c r="Z18" s="202"/>
      <c r="AA18" s="202"/>
      <c r="AB18" s="202"/>
      <c r="AC18" s="202"/>
      <c r="AD18" s="202"/>
      <c r="AE18" s="202" t="s">
        <v>143</v>
      </c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</row>
    <row r="19" spans="1:58" outlineLevel="2">
      <c r="A19" s="209"/>
      <c r="B19" s="210"/>
      <c r="C19" s="243" t="s">
        <v>254</v>
      </c>
      <c r="D19" s="213"/>
      <c r="E19" s="214">
        <v>7.29</v>
      </c>
      <c r="F19" s="212"/>
      <c r="G19" s="212"/>
      <c r="H19" s="212"/>
      <c r="I19" s="212"/>
      <c r="J19" s="212"/>
      <c r="K19" s="212"/>
      <c r="L19" s="212"/>
      <c r="M19" s="212"/>
      <c r="N19" s="211"/>
      <c r="O19" s="211"/>
      <c r="P19" s="211"/>
      <c r="Q19" s="211"/>
      <c r="R19" s="212"/>
      <c r="S19" s="212"/>
      <c r="T19" s="212"/>
      <c r="U19" s="212"/>
      <c r="V19" s="212"/>
      <c r="W19" s="212"/>
      <c r="X19" s="202"/>
      <c r="Y19" s="202"/>
      <c r="Z19" s="202"/>
      <c r="AA19" s="202"/>
      <c r="AB19" s="202"/>
      <c r="AC19" s="202"/>
      <c r="AD19" s="202"/>
      <c r="AE19" s="202" t="s">
        <v>145</v>
      </c>
      <c r="AF19" s="202">
        <v>5</v>
      </c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</row>
    <row r="20" spans="1:58" outlineLevel="3">
      <c r="A20" s="209"/>
      <c r="B20" s="210"/>
      <c r="C20" s="243" t="s">
        <v>255</v>
      </c>
      <c r="D20" s="213"/>
      <c r="E20" s="214">
        <v>3.8879999999999999</v>
      </c>
      <c r="F20" s="212"/>
      <c r="G20" s="212"/>
      <c r="H20" s="212"/>
      <c r="I20" s="212"/>
      <c r="J20" s="212"/>
      <c r="K20" s="212"/>
      <c r="L20" s="212"/>
      <c r="M20" s="212"/>
      <c r="N20" s="211"/>
      <c r="O20" s="211"/>
      <c r="P20" s="211"/>
      <c r="Q20" s="211"/>
      <c r="R20" s="212"/>
      <c r="S20" s="212"/>
      <c r="T20" s="212"/>
      <c r="U20" s="212"/>
      <c r="V20" s="212"/>
      <c r="W20" s="212"/>
      <c r="X20" s="202"/>
      <c r="Y20" s="202"/>
      <c r="Z20" s="202"/>
      <c r="AA20" s="202"/>
      <c r="AB20" s="202"/>
      <c r="AC20" s="202"/>
      <c r="AD20" s="202"/>
      <c r="AE20" s="202" t="s">
        <v>145</v>
      </c>
      <c r="AF20" s="202">
        <v>5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</row>
    <row r="21" spans="1:58">
      <c r="A21" s="216" t="s">
        <v>135</v>
      </c>
      <c r="B21" s="217" t="s">
        <v>84</v>
      </c>
      <c r="C21" s="241" t="s">
        <v>85</v>
      </c>
      <c r="D21" s="218"/>
      <c r="E21" s="219"/>
      <c r="F21" s="220"/>
      <c r="G21" s="220">
        <f>SUMIF(AE22:AE23,"&lt;&gt;NOR",G22:G23)</f>
        <v>0</v>
      </c>
      <c r="H21" s="220"/>
      <c r="I21" s="220">
        <f>SUM(I22:I23)</f>
        <v>0</v>
      </c>
      <c r="J21" s="220"/>
      <c r="K21" s="220">
        <f>SUM(K22:K23)</f>
        <v>0</v>
      </c>
      <c r="L21" s="220"/>
      <c r="M21" s="220">
        <f>SUM(M22:M23)</f>
        <v>0</v>
      </c>
      <c r="N21" s="219"/>
      <c r="O21" s="219">
        <f>SUM(O22:O23)</f>
        <v>0</v>
      </c>
      <c r="P21" s="219"/>
      <c r="Q21" s="219">
        <f>SUM(Q22:Q23)</f>
        <v>0</v>
      </c>
      <c r="R21" s="221"/>
      <c r="S21" s="215"/>
      <c r="T21" s="215">
        <f>SUM(T22:T23)</f>
        <v>21.71</v>
      </c>
      <c r="U21" s="215"/>
      <c r="V21" s="215"/>
      <c r="W21" s="215"/>
      <c r="AE21" t="s">
        <v>136</v>
      </c>
    </row>
    <row r="22" spans="1:58" ht="56.25" outlineLevel="1">
      <c r="A22" s="223">
        <v>4</v>
      </c>
      <c r="B22" s="224" t="s">
        <v>160</v>
      </c>
      <c r="C22" s="251" t="s">
        <v>161</v>
      </c>
      <c r="D22" s="225" t="s">
        <v>148</v>
      </c>
      <c r="E22" s="226">
        <v>70.5</v>
      </c>
      <c r="F22" s="227"/>
      <c r="G22" s="228">
        <f>ROUND(E22*F22,2)</f>
        <v>0</v>
      </c>
      <c r="H22" s="227"/>
      <c r="I22" s="228">
        <f>ROUND(E22*H22,2)</f>
        <v>0</v>
      </c>
      <c r="J22" s="227"/>
      <c r="K22" s="228">
        <f>ROUND(E22*J22,2)</f>
        <v>0</v>
      </c>
      <c r="L22" s="228">
        <v>21</v>
      </c>
      <c r="M22" s="228">
        <f>G22*(1+L22/100)</f>
        <v>0</v>
      </c>
      <c r="N22" s="226">
        <v>4.0000000000000003E-5</v>
      </c>
      <c r="O22" s="226">
        <f>ROUND(E22*N22,2)</f>
        <v>0</v>
      </c>
      <c r="P22" s="226">
        <v>0</v>
      </c>
      <c r="Q22" s="226">
        <f>ROUND(E22*P22,2)</f>
        <v>0</v>
      </c>
      <c r="R22" s="229" t="s">
        <v>140</v>
      </c>
      <c r="S22" s="212">
        <v>0.308</v>
      </c>
      <c r="T22" s="212">
        <f>ROUND(E22*S22,2)</f>
        <v>21.71</v>
      </c>
      <c r="U22" s="212"/>
      <c r="V22" s="212" t="s">
        <v>141</v>
      </c>
      <c r="W22" s="212" t="s">
        <v>142</v>
      </c>
      <c r="X22" s="202"/>
      <c r="Y22" s="202"/>
      <c r="Z22" s="202"/>
      <c r="AA22" s="202"/>
      <c r="AB22" s="202"/>
      <c r="AC22" s="202"/>
      <c r="AD22" s="202"/>
      <c r="AE22" s="202" t="s">
        <v>143</v>
      </c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</row>
    <row r="23" spans="1:58" outlineLevel="2">
      <c r="A23" s="209"/>
      <c r="B23" s="210"/>
      <c r="C23" s="243" t="s">
        <v>276</v>
      </c>
      <c r="D23" s="213"/>
      <c r="E23" s="214">
        <v>70.5</v>
      </c>
      <c r="F23" s="212"/>
      <c r="G23" s="212"/>
      <c r="H23" s="212"/>
      <c r="I23" s="212"/>
      <c r="J23" s="212"/>
      <c r="K23" s="212"/>
      <c r="L23" s="212"/>
      <c r="M23" s="212"/>
      <c r="N23" s="211"/>
      <c r="O23" s="211"/>
      <c r="P23" s="211"/>
      <c r="Q23" s="211"/>
      <c r="R23" s="212"/>
      <c r="S23" s="212"/>
      <c r="T23" s="212"/>
      <c r="U23" s="212"/>
      <c r="V23" s="212"/>
      <c r="W23" s="212"/>
      <c r="X23" s="202"/>
      <c r="Y23" s="202"/>
      <c r="Z23" s="202"/>
      <c r="AA23" s="202"/>
      <c r="AB23" s="202"/>
      <c r="AC23" s="202"/>
      <c r="AD23" s="202"/>
      <c r="AE23" s="202" t="s">
        <v>145</v>
      </c>
      <c r="AF23" s="202">
        <v>5</v>
      </c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</row>
    <row r="24" spans="1:58">
      <c r="A24" s="216" t="s">
        <v>135</v>
      </c>
      <c r="B24" s="217" t="s">
        <v>88</v>
      </c>
      <c r="C24" s="241" t="s">
        <v>89</v>
      </c>
      <c r="D24" s="218"/>
      <c r="E24" s="219"/>
      <c r="F24" s="220"/>
      <c r="G24" s="220">
        <f>SUMIF(AE25:AE26,"&lt;&gt;NOR",G25:G26)</f>
        <v>0</v>
      </c>
      <c r="H24" s="220"/>
      <c r="I24" s="220">
        <f>SUM(I25:I26)</f>
        <v>0</v>
      </c>
      <c r="J24" s="220"/>
      <c r="K24" s="220">
        <f>SUM(K25:K26)</f>
        <v>0</v>
      </c>
      <c r="L24" s="220"/>
      <c r="M24" s="220">
        <f>SUM(M25:M26)</f>
        <v>0</v>
      </c>
      <c r="N24" s="219"/>
      <c r="O24" s="219">
        <f>SUM(O25:O26)</f>
        <v>0</v>
      </c>
      <c r="P24" s="219"/>
      <c r="Q24" s="219">
        <f>SUM(Q25:Q26)</f>
        <v>0</v>
      </c>
      <c r="R24" s="221"/>
      <c r="S24" s="215"/>
      <c r="T24" s="215">
        <f>SUM(T25:T26)</f>
        <v>0.91</v>
      </c>
      <c r="U24" s="215"/>
      <c r="V24" s="215"/>
      <c r="W24" s="215"/>
      <c r="AE24" t="s">
        <v>136</v>
      </c>
    </row>
    <row r="25" spans="1:58" ht="22.5" outlineLevel="1">
      <c r="A25" s="223">
        <v>5</v>
      </c>
      <c r="B25" s="224" t="s">
        <v>163</v>
      </c>
      <c r="C25" s="242" t="s">
        <v>164</v>
      </c>
      <c r="D25" s="225" t="s">
        <v>165</v>
      </c>
      <c r="E25" s="226">
        <v>0.35465999999999998</v>
      </c>
      <c r="F25" s="227"/>
      <c r="G25" s="228">
        <f>ROUND(E25*F25,2)</f>
        <v>0</v>
      </c>
      <c r="H25" s="227"/>
      <c r="I25" s="228">
        <f>ROUND(E25*H25,2)</f>
        <v>0</v>
      </c>
      <c r="J25" s="227"/>
      <c r="K25" s="228">
        <f>ROUND(E25*J25,2)</f>
        <v>0</v>
      </c>
      <c r="L25" s="228">
        <v>21</v>
      </c>
      <c r="M25" s="228">
        <f>G25*(1+L25/100)</f>
        <v>0</v>
      </c>
      <c r="N25" s="226">
        <v>0</v>
      </c>
      <c r="O25" s="226">
        <f>ROUND(E25*N25,2)</f>
        <v>0</v>
      </c>
      <c r="P25" s="226">
        <v>0</v>
      </c>
      <c r="Q25" s="226">
        <f>ROUND(E25*P25,2)</f>
        <v>0</v>
      </c>
      <c r="R25" s="229" t="s">
        <v>140</v>
      </c>
      <c r="S25" s="212">
        <v>2.577</v>
      </c>
      <c r="T25" s="212">
        <f>ROUND(E25*S25,2)</f>
        <v>0.91</v>
      </c>
      <c r="U25" s="212"/>
      <c r="V25" s="212" t="s">
        <v>166</v>
      </c>
      <c r="W25" s="212" t="s">
        <v>142</v>
      </c>
      <c r="X25" s="202"/>
      <c r="Y25" s="202"/>
      <c r="Z25" s="202"/>
      <c r="AA25" s="202"/>
      <c r="AB25" s="202"/>
      <c r="AC25" s="202"/>
      <c r="AD25" s="202"/>
      <c r="AE25" s="202" t="s">
        <v>167</v>
      </c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</row>
    <row r="26" spans="1:58" outlineLevel="2">
      <c r="A26" s="209"/>
      <c r="B26" s="210"/>
      <c r="C26" s="246" t="s">
        <v>168</v>
      </c>
      <c r="D26" s="233"/>
      <c r="E26" s="233"/>
      <c r="F26" s="233"/>
      <c r="G26" s="233"/>
      <c r="H26" s="212"/>
      <c r="I26" s="212"/>
      <c r="J26" s="212"/>
      <c r="K26" s="212"/>
      <c r="L26" s="212"/>
      <c r="M26" s="212"/>
      <c r="N26" s="211"/>
      <c r="O26" s="211"/>
      <c r="P26" s="211"/>
      <c r="Q26" s="211"/>
      <c r="R26" s="212"/>
      <c r="S26" s="212"/>
      <c r="T26" s="212"/>
      <c r="U26" s="212"/>
      <c r="V26" s="212"/>
      <c r="W26" s="212"/>
      <c r="X26" s="202"/>
      <c r="Y26" s="202"/>
      <c r="Z26" s="202"/>
      <c r="AA26" s="202"/>
      <c r="AB26" s="202"/>
      <c r="AC26" s="202"/>
      <c r="AD26" s="202"/>
      <c r="AE26" s="202" t="s">
        <v>169</v>
      </c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1:58">
      <c r="A27" s="216" t="s">
        <v>135</v>
      </c>
      <c r="B27" s="217" t="s">
        <v>92</v>
      </c>
      <c r="C27" s="241" t="s">
        <v>93</v>
      </c>
      <c r="D27" s="218"/>
      <c r="E27" s="219"/>
      <c r="F27" s="220"/>
      <c r="G27" s="220">
        <f>SUMIF(AE28:AE40,"&lt;&gt;NOR",G28:G40)</f>
        <v>0</v>
      </c>
      <c r="H27" s="220"/>
      <c r="I27" s="220">
        <f>SUM(I28:I40)</f>
        <v>0</v>
      </c>
      <c r="J27" s="220"/>
      <c r="K27" s="220">
        <f>SUM(K28:K40)</f>
        <v>0</v>
      </c>
      <c r="L27" s="220"/>
      <c r="M27" s="220">
        <f>SUM(M28:M40)</f>
        <v>0</v>
      </c>
      <c r="N27" s="219"/>
      <c r="O27" s="219">
        <f>SUM(O28:O40)</f>
        <v>0.18</v>
      </c>
      <c r="P27" s="219"/>
      <c r="Q27" s="219">
        <f>SUM(Q28:Q40)</f>
        <v>0</v>
      </c>
      <c r="R27" s="221"/>
      <c r="S27" s="215"/>
      <c r="T27" s="215">
        <f>SUM(T28:T40)</f>
        <v>3.8000000000000003</v>
      </c>
      <c r="U27" s="215"/>
      <c r="V27" s="215"/>
      <c r="W27" s="215"/>
      <c r="AE27" t="s">
        <v>136</v>
      </c>
    </row>
    <row r="28" spans="1:58" outlineLevel="1">
      <c r="A28" s="223">
        <v>6</v>
      </c>
      <c r="B28" s="224" t="s">
        <v>257</v>
      </c>
      <c r="C28" s="242" t="s">
        <v>258</v>
      </c>
      <c r="D28" s="225" t="s">
        <v>259</v>
      </c>
      <c r="E28" s="226">
        <v>4</v>
      </c>
      <c r="F28" s="227"/>
      <c r="G28" s="228">
        <f>ROUND(E28*F28,2)</f>
        <v>0</v>
      </c>
      <c r="H28" s="227"/>
      <c r="I28" s="228">
        <f>ROUND(E28*H28,2)</f>
        <v>0</v>
      </c>
      <c r="J28" s="227"/>
      <c r="K28" s="228">
        <f>ROUND(E28*J28,2)</f>
        <v>0</v>
      </c>
      <c r="L28" s="228">
        <v>21</v>
      </c>
      <c r="M28" s="228">
        <f>G28*(1+L28/100)</f>
        <v>0</v>
      </c>
      <c r="N28" s="226">
        <v>1.4999999999999999E-2</v>
      </c>
      <c r="O28" s="226">
        <f>ROUND(E28*N28,2)</f>
        <v>0.06</v>
      </c>
      <c r="P28" s="226">
        <v>0</v>
      </c>
      <c r="Q28" s="226">
        <f>ROUND(E28*P28,2)</f>
        <v>0</v>
      </c>
      <c r="R28" s="229" t="s">
        <v>149</v>
      </c>
      <c r="S28" s="212">
        <v>0</v>
      </c>
      <c r="T28" s="212">
        <f>ROUND(E28*S28,2)</f>
        <v>0</v>
      </c>
      <c r="U28" s="212"/>
      <c r="V28" s="212" t="s">
        <v>141</v>
      </c>
      <c r="W28" s="212" t="s">
        <v>142</v>
      </c>
      <c r="X28" s="202"/>
      <c r="Y28" s="202"/>
      <c r="Z28" s="202"/>
      <c r="AA28" s="202"/>
      <c r="AB28" s="202"/>
      <c r="AC28" s="202"/>
      <c r="AD28" s="202"/>
      <c r="AE28" s="202" t="s">
        <v>143</v>
      </c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1:58" outlineLevel="2">
      <c r="A29" s="209"/>
      <c r="B29" s="210"/>
      <c r="C29" s="244" t="s">
        <v>260</v>
      </c>
      <c r="D29" s="230"/>
      <c r="E29" s="230"/>
      <c r="F29" s="230"/>
      <c r="G29" s="230"/>
      <c r="H29" s="212"/>
      <c r="I29" s="212"/>
      <c r="J29" s="212"/>
      <c r="K29" s="212"/>
      <c r="L29" s="212"/>
      <c r="M29" s="212"/>
      <c r="N29" s="211"/>
      <c r="O29" s="211"/>
      <c r="P29" s="211"/>
      <c r="Q29" s="211"/>
      <c r="R29" s="212"/>
      <c r="S29" s="212"/>
      <c r="T29" s="212"/>
      <c r="U29" s="212"/>
      <c r="V29" s="212"/>
      <c r="W29" s="212"/>
      <c r="X29" s="202"/>
      <c r="Y29" s="202"/>
      <c r="Z29" s="202"/>
      <c r="AA29" s="202"/>
      <c r="AB29" s="202"/>
      <c r="AC29" s="202"/>
      <c r="AD29" s="202"/>
      <c r="AE29" s="202" t="s">
        <v>151</v>
      </c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1:58" outlineLevel="2">
      <c r="A30" s="209"/>
      <c r="B30" s="210"/>
      <c r="C30" s="243" t="s">
        <v>261</v>
      </c>
      <c r="D30" s="213"/>
      <c r="E30" s="214">
        <v>4</v>
      </c>
      <c r="F30" s="212"/>
      <c r="G30" s="212"/>
      <c r="H30" s="212"/>
      <c r="I30" s="212"/>
      <c r="J30" s="212"/>
      <c r="K30" s="212"/>
      <c r="L30" s="212"/>
      <c r="M30" s="212"/>
      <c r="N30" s="211"/>
      <c r="O30" s="211"/>
      <c r="P30" s="211"/>
      <c r="Q30" s="211"/>
      <c r="R30" s="212"/>
      <c r="S30" s="212"/>
      <c r="T30" s="212"/>
      <c r="U30" s="212"/>
      <c r="V30" s="212"/>
      <c r="W30" s="212"/>
      <c r="X30" s="202"/>
      <c r="Y30" s="202"/>
      <c r="Z30" s="202"/>
      <c r="AA30" s="202"/>
      <c r="AB30" s="202"/>
      <c r="AC30" s="202"/>
      <c r="AD30" s="202"/>
      <c r="AE30" s="202" t="s">
        <v>145</v>
      </c>
      <c r="AF30" s="202">
        <v>0</v>
      </c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1:58" outlineLevel="1">
      <c r="A31" s="223">
        <v>7</v>
      </c>
      <c r="B31" s="224" t="s">
        <v>262</v>
      </c>
      <c r="C31" s="242" t="s">
        <v>263</v>
      </c>
      <c r="D31" s="225" t="s">
        <v>259</v>
      </c>
      <c r="E31" s="226">
        <v>6</v>
      </c>
      <c r="F31" s="227"/>
      <c r="G31" s="228">
        <f>ROUND(E31*F31,2)</f>
        <v>0</v>
      </c>
      <c r="H31" s="227"/>
      <c r="I31" s="228">
        <f>ROUND(E31*H31,2)</f>
        <v>0</v>
      </c>
      <c r="J31" s="227"/>
      <c r="K31" s="228">
        <f>ROUND(E31*J31,2)</f>
        <v>0</v>
      </c>
      <c r="L31" s="228">
        <v>21</v>
      </c>
      <c r="M31" s="228">
        <f>G31*(1+L31/100)</f>
        <v>0</v>
      </c>
      <c r="N31" s="226">
        <v>0.01</v>
      </c>
      <c r="O31" s="226">
        <f>ROUND(E31*N31,2)</f>
        <v>0.06</v>
      </c>
      <c r="P31" s="226">
        <v>0</v>
      </c>
      <c r="Q31" s="226">
        <f>ROUND(E31*P31,2)</f>
        <v>0</v>
      </c>
      <c r="R31" s="229" t="s">
        <v>149</v>
      </c>
      <c r="S31" s="212">
        <v>0</v>
      </c>
      <c r="T31" s="212">
        <f>ROUND(E31*S31,2)</f>
        <v>0</v>
      </c>
      <c r="U31" s="212"/>
      <c r="V31" s="212" t="s">
        <v>141</v>
      </c>
      <c r="W31" s="212" t="s">
        <v>142</v>
      </c>
      <c r="X31" s="202"/>
      <c r="Y31" s="202"/>
      <c r="Z31" s="202"/>
      <c r="AA31" s="202"/>
      <c r="AB31" s="202"/>
      <c r="AC31" s="202"/>
      <c r="AD31" s="202"/>
      <c r="AE31" s="202" t="s">
        <v>143</v>
      </c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1:58" outlineLevel="2">
      <c r="A32" s="209"/>
      <c r="B32" s="210"/>
      <c r="C32" s="244" t="s">
        <v>260</v>
      </c>
      <c r="D32" s="230"/>
      <c r="E32" s="230"/>
      <c r="F32" s="230"/>
      <c r="G32" s="230"/>
      <c r="H32" s="212"/>
      <c r="I32" s="212"/>
      <c r="J32" s="212"/>
      <c r="K32" s="212"/>
      <c r="L32" s="212"/>
      <c r="M32" s="212"/>
      <c r="N32" s="211"/>
      <c r="O32" s="211"/>
      <c r="P32" s="211"/>
      <c r="Q32" s="211"/>
      <c r="R32" s="212"/>
      <c r="S32" s="212"/>
      <c r="T32" s="212"/>
      <c r="U32" s="212"/>
      <c r="V32" s="212"/>
      <c r="W32" s="212"/>
      <c r="X32" s="202"/>
      <c r="Y32" s="202"/>
      <c r="Z32" s="202"/>
      <c r="AA32" s="202"/>
      <c r="AB32" s="202"/>
      <c r="AC32" s="202"/>
      <c r="AD32" s="202"/>
      <c r="AE32" s="202" t="s">
        <v>151</v>
      </c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1:58" outlineLevel="2">
      <c r="A33" s="209"/>
      <c r="B33" s="210"/>
      <c r="C33" s="243" t="s">
        <v>264</v>
      </c>
      <c r="D33" s="213"/>
      <c r="E33" s="214">
        <v>6</v>
      </c>
      <c r="F33" s="212"/>
      <c r="G33" s="212"/>
      <c r="H33" s="212"/>
      <c r="I33" s="212"/>
      <c r="J33" s="212"/>
      <c r="K33" s="212"/>
      <c r="L33" s="212"/>
      <c r="M33" s="212"/>
      <c r="N33" s="211"/>
      <c r="O33" s="211"/>
      <c r="P33" s="211"/>
      <c r="Q33" s="211"/>
      <c r="R33" s="212"/>
      <c r="S33" s="212"/>
      <c r="T33" s="212"/>
      <c r="U33" s="212"/>
      <c r="V33" s="212"/>
      <c r="W33" s="212"/>
      <c r="X33" s="202"/>
      <c r="Y33" s="202"/>
      <c r="Z33" s="202"/>
      <c r="AA33" s="202"/>
      <c r="AB33" s="202"/>
      <c r="AC33" s="202"/>
      <c r="AD33" s="202"/>
      <c r="AE33" s="202" t="s">
        <v>145</v>
      </c>
      <c r="AF33" s="202">
        <v>0</v>
      </c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1:58" outlineLevel="1">
      <c r="A34" s="223">
        <v>8</v>
      </c>
      <c r="B34" s="224" t="s">
        <v>170</v>
      </c>
      <c r="C34" s="242" t="s">
        <v>171</v>
      </c>
      <c r="D34" s="225" t="s">
        <v>148</v>
      </c>
      <c r="E34" s="226">
        <v>12.96</v>
      </c>
      <c r="F34" s="227"/>
      <c r="G34" s="228">
        <f>ROUND(E34*F34,2)</f>
        <v>0</v>
      </c>
      <c r="H34" s="227"/>
      <c r="I34" s="228">
        <f>ROUND(E34*H34,2)</f>
        <v>0</v>
      </c>
      <c r="J34" s="227"/>
      <c r="K34" s="228">
        <f>ROUND(E34*J34,2)</f>
        <v>0</v>
      </c>
      <c r="L34" s="228">
        <v>21</v>
      </c>
      <c r="M34" s="228">
        <f>G34*(1+L34/100)</f>
        <v>0</v>
      </c>
      <c r="N34" s="226">
        <v>0</v>
      </c>
      <c r="O34" s="226">
        <f>ROUND(E34*N34,2)</f>
        <v>0</v>
      </c>
      <c r="P34" s="226">
        <v>0</v>
      </c>
      <c r="Q34" s="226">
        <f>ROUND(E34*P34,2)</f>
        <v>0</v>
      </c>
      <c r="R34" s="229" t="s">
        <v>149</v>
      </c>
      <c r="S34" s="212">
        <v>0.26</v>
      </c>
      <c r="T34" s="212">
        <f>ROUND(E34*S34,2)</f>
        <v>3.37</v>
      </c>
      <c r="U34" s="212"/>
      <c r="V34" s="212" t="s">
        <v>141</v>
      </c>
      <c r="W34" s="212" t="s">
        <v>142</v>
      </c>
      <c r="X34" s="202"/>
      <c r="Y34" s="202"/>
      <c r="Z34" s="202"/>
      <c r="AA34" s="202"/>
      <c r="AB34" s="202"/>
      <c r="AC34" s="202"/>
      <c r="AD34" s="202"/>
      <c r="AE34" s="202" t="s">
        <v>143</v>
      </c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1:58" outlineLevel="2">
      <c r="A35" s="209"/>
      <c r="B35" s="210"/>
      <c r="C35" s="243" t="s">
        <v>265</v>
      </c>
      <c r="D35" s="213"/>
      <c r="E35" s="214">
        <v>12.96</v>
      </c>
      <c r="F35" s="212"/>
      <c r="G35" s="212"/>
      <c r="H35" s="212"/>
      <c r="I35" s="212"/>
      <c r="J35" s="212"/>
      <c r="K35" s="212"/>
      <c r="L35" s="212"/>
      <c r="M35" s="212"/>
      <c r="N35" s="211"/>
      <c r="O35" s="211"/>
      <c r="P35" s="211"/>
      <c r="Q35" s="211"/>
      <c r="R35" s="212"/>
      <c r="S35" s="212"/>
      <c r="T35" s="212"/>
      <c r="U35" s="212"/>
      <c r="V35" s="212"/>
      <c r="W35" s="212"/>
      <c r="X35" s="202"/>
      <c r="Y35" s="202"/>
      <c r="Z35" s="202"/>
      <c r="AA35" s="202"/>
      <c r="AB35" s="202"/>
      <c r="AC35" s="202"/>
      <c r="AD35" s="202"/>
      <c r="AE35" s="202" t="s">
        <v>145</v>
      </c>
      <c r="AF35" s="202">
        <v>0</v>
      </c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</row>
    <row r="36" spans="1:58" outlineLevel="1">
      <c r="A36" s="223">
        <v>9</v>
      </c>
      <c r="B36" s="224" t="s">
        <v>173</v>
      </c>
      <c r="C36" s="242" t="s">
        <v>277</v>
      </c>
      <c r="D36" s="225" t="s">
        <v>148</v>
      </c>
      <c r="E36" s="226">
        <v>14.256</v>
      </c>
      <c r="F36" s="227"/>
      <c r="G36" s="228">
        <f>ROUND(E36*F36,2)</f>
        <v>0</v>
      </c>
      <c r="H36" s="227"/>
      <c r="I36" s="228">
        <f>ROUND(E36*H36,2)</f>
        <v>0</v>
      </c>
      <c r="J36" s="227"/>
      <c r="K36" s="228">
        <f>ROUND(E36*J36,2)</f>
        <v>0</v>
      </c>
      <c r="L36" s="228">
        <v>21</v>
      </c>
      <c r="M36" s="228">
        <f>G36*(1+L36/100)</f>
        <v>0</v>
      </c>
      <c r="N36" s="226">
        <v>4.4000000000000003E-3</v>
      </c>
      <c r="O36" s="226">
        <f>ROUND(E36*N36,2)</f>
        <v>0.06</v>
      </c>
      <c r="P36" s="226">
        <v>0</v>
      </c>
      <c r="Q36" s="226">
        <f>ROUND(E36*P36,2)</f>
        <v>0</v>
      </c>
      <c r="R36" s="229" t="s">
        <v>149</v>
      </c>
      <c r="S36" s="212">
        <v>0</v>
      </c>
      <c r="T36" s="212">
        <f>ROUND(E36*S36,2)</f>
        <v>0</v>
      </c>
      <c r="U36" s="212"/>
      <c r="V36" s="212" t="s">
        <v>175</v>
      </c>
      <c r="W36" s="212" t="s">
        <v>142</v>
      </c>
      <c r="X36" s="202"/>
      <c r="Y36" s="202"/>
      <c r="Z36" s="202"/>
      <c r="AA36" s="202"/>
      <c r="AB36" s="202"/>
      <c r="AC36" s="202"/>
      <c r="AD36" s="202"/>
      <c r="AE36" s="202" t="s">
        <v>176</v>
      </c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</row>
    <row r="37" spans="1:58" outlineLevel="2">
      <c r="A37" s="209"/>
      <c r="B37" s="210"/>
      <c r="C37" s="244" t="s">
        <v>177</v>
      </c>
      <c r="D37" s="230"/>
      <c r="E37" s="230"/>
      <c r="F37" s="230"/>
      <c r="G37" s="230"/>
      <c r="H37" s="212"/>
      <c r="I37" s="212"/>
      <c r="J37" s="212"/>
      <c r="K37" s="212"/>
      <c r="L37" s="212"/>
      <c r="M37" s="212"/>
      <c r="N37" s="211"/>
      <c r="O37" s="211"/>
      <c r="P37" s="211"/>
      <c r="Q37" s="211"/>
      <c r="R37" s="212"/>
      <c r="S37" s="212"/>
      <c r="T37" s="212"/>
      <c r="U37" s="212"/>
      <c r="V37" s="212"/>
      <c r="W37" s="212"/>
      <c r="X37" s="202"/>
      <c r="Y37" s="202"/>
      <c r="Z37" s="202"/>
      <c r="AA37" s="202"/>
      <c r="AB37" s="202"/>
      <c r="AC37" s="202"/>
      <c r="AD37" s="202"/>
      <c r="AE37" s="202" t="s">
        <v>151</v>
      </c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</row>
    <row r="38" spans="1:58" outlineLevel="2">
      <c r="A38" s="209"/>
      <c r="B38" s="210"/>
      <c r="C38" s="243" t="s">
        <v>267</v>
      </c>
      <c r="D38" s="213"/>
      <c r="E38" s="214">
        <v>14.256</v>
      </c>
      <c r="F38" s="212"/>
      <c r="G38" s="212"/>
      <c r="H38" s="212"/>
      <c r="I38" s="212"/>
      <c r="J38" s="212"/>
      <c r="K38" s="212"/>
      <c r="L38" s="212"/>
      <c r="M38" s="212"/>
      <c r="N38" s="211"/>
      <c r="O38" s="211"/>
      <c r="P38" s="211"/>
      <c r="Q38" s="211"/>
      <c r="R38" s="212"/>
      <c r="S38" s="212"/>
      <c r="T38" s="212"/>
      <c r="U38" s="212"/>
      <c r="V38" s="212"/>
      <c r="W38" s="212"/>
      <c r="X38" s="202"/>
      <c r="Y38" s="202"/>
      <c r="Z38" s="202"/>
      <c r="AA38" s="202"/>
      <c r="AB38" s="202"/>
      <c r="AC38" s="202"/>
      <c r="AD38" s="202"/>
      <c r="AE38" s="202" t="s">
        <v>145</v>
      </c>
      <c r="AF38" s="202">
        <v>5</v>
      </c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8" outlineLevel="1">
      <c r="A39" s="223">
        <v>10</v>
      </c>
      <c r="B39" s="224" t="s">
        <v>179</v>
      </c>
      <c r="C39" s="242" t="s">
        <v>180</v>
      </c>
      <c r="D39" s="225" t="s">
        <v>165</v>
      </c>
      <c r="E39" s="226">
        <v>0.18273</v>
      </c>
      <c r="F39" s="227"/>
      <c r="G39" s="228">
        <f>ROUND(E39*F39,2)</f>
        <v>0</v>
      </c>
      <c r="H39" s="227"/>
      <c r="I39" s="228">
        <f>ROUND(E39*H39,2)</f>
        <v>0</v>
      </c>
      <c r="J39" s="227"/>
      <c r="K39" s="228">
        <f>ROUND(E39*J39,2)</f>
        <v>0</v>
      </c>
      <c r="L39" s="228">
        <v>21</v>
      </c>
      <c r="M39" s="228">
        <f>G39*(1+L39/100)</f>
        <v>0</v>
      </c>
      <c r="N39" s="226">
        <v>0</v>
      </c>
      <c r="O39" s="226">
        <f>ROUND(E39*N39,2)</f>
        <v>0</v>
      </c>
      <c r="P39" s="226">
        <v>0</v>
      </c>
      <c r="Q39" s="226">
        <f>ROUND(E39*P39,2)</f>
        <v>0</v>
      </c>
      <c r="R39" s="229" t="s">
        <v>140</v>
      </c>
      <c r="S39" s="212">
        <v>2.339</v>
      </c>
      <c r="T39" s="212">
        <f>ROUND(E39*S39,2)</f>
        <v>0.43</v>
      </c>
      <c r="U39" s="212"/>
      <c r="V39" s="212" t="s">
        <v>166</v>
      </c>
      <c r="W39" s="212" t="s">
        <v>142</v>
      </c>
      <c r="X39" s="202"/>
      <c r="Y39" s="202"/>
      <c r="Z39" s="202"/>
      <c r="AA39" s="202"/>
      <c r="AB39" s="202"/>
      <c r="AC39" s="202"/>
      <c r="AD39" s="202"/>
      <c r="AE39" s="202" t="s">
        <v>167</v>
      </c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8" outlineLevel="2">
      <c r="A40" s="209"/>
      <c r="B40" s="210"/>
      <c r="C40" s="246" t="s">
        <v>181</v>
      </c>
      <c r="D40" s="233"/>
      <c r="E40" s="233"/>
      <c r="F40" s="233"/>
      <c r="G40" s="233"/>
      <c r="H40" s="212"/>
      <c r="I40" s="212"/>
      <c r="J40" s="212"/>
      <c r="K40" s="212"/>
      <c r="L40" s="212"/>
      <c r="M40" s="212"/>
      <c r="N40" s="211"/>
      <c r="O40" s="211"/>
      <c r="P40" s="211"/>
      <c r="Q40" s="211"/>
      <c r="R40" s="212"/>
      <c r="S40" s="212"/>
      <c r="T40" s="212"/>
      <c r="U40" s="212"/>
      <c r="V40" s="212"/>
      <c r="W40" s="212"/>
      <c r="X40" s="202"/>
      <c r="Y40" s="202"/>
      <c r="Z40" s="202"/>
      <c r="AA40" s="202"/>
      <c r="AB40" s="202"/>
      <c r="AC40" s="202"/>
      <c r="AD40" s="202"/>
      <c r="AE40" s="202" t="s">
        <v>169</v>
      </c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>
      <c r="A41" s="216" t="s">
        <v>135</v>
      </c>
      <c r="B41" s="217" t="s">
        <v>100</v>
      </c>
      <c r="C41" s="241" t="s">
        <v>101</v>
      </c>
      <c r="D41" s="218"/>
      <c r="E41" s="219"/>
      <c r="F41" s="220"/>
      <c r="G41" s="220">
        <f>SUMIF(AE42:AE58,"&lt;&gt;NOR",G42:G58)</f>
        <v>0</v>
      </c>
      <c r="H41" s="220"/>
      <c r="I41" s="220">
        <f>SUM(I42:I58)</f>
        <v>0</v>
      </c>
      <c r="J41" s="220"/>
      <c r="K41" s="220">
        <f>SUM(K42:K58)</f>
        <v>0</v>
      </c>
      <c r="L41" s="220"/>
      <c r="M41" s="220">
        <f>SUM(M42:M58)</f>
        <v>0</v>
      </c>
      <c r="N41" s="219"/>
      <c r="O41" s="219">
        <f>SUM(O42:O58)</f>
        <v>0</v>
      </c>
      <c r="P41" s="219"/>
      <c r="Q41" s="219">
        <f>SUM(Q42:Q58)</f>
        <v>0</v>
      </c>
      <c r="R41" s="221"/>
      <c r="S41" s="215"/>
      <c r="T41" s="215">
        <f>SUM(T42:T58)</f>
        <v>2.69</v>
      </c>
      <c r="U41" s="215"/>
      <c r="V41" s="215"/>
      <c r="W41" s="215"/>
      <c r="AE41" t="s">
        <v>136</v>
      </c>
    </row>
    <row r="42" spans="1:58" outlineLevel="1">
      <c r="A42" s="223">
        <v>11</v>
      </c>
      <c r="B42" s="224" t="s">
        <v>182</v>
      </c>
      <c r="C42" s="242" t="s">
        <v>183</v>
      </c>
      <c r="D42" s="225" t="s">
        <v>139</v>
      </c>
      <c r="E42" s="226">
        <v>17.73</v>
      </c>
      <c r="F42" s="227"/>
      <c r="G42" s="228">
        <f>ROUND(E42*F42,2)</f>
        <v>0</v>
      </c>
      <c r="H42" s="227"/>
      <c r="I42" s="228">
        <f>ROUND(E42*H42,2)</f>
        <v>0</v>
      </c>
      <c r="J42" s="227"/>
      <c r="K42" s="228">
        <f>ROUND(E42*J42,2)</f>
        <v>0</v>
      </c>
      <c r="L42" s="228">
        <v>21</v>
      </c>
      <c r="M42" s="228">
        <f>G42*(1+L42/100)</f>
        <v>0</v>
      </c>
      <c r="N42" s="226">
        <v>0</v>
      </c>
      <c r="O42" s="226">
        <f>ROUND(E42*N42,2)</f>
        <v>0</v>
      </c>
      <c r="P42" s="226">
        <v>8.0000000000000007E-5</v>
      </c>
      <c r="Q42" s="226">
        <f>ROUND(E42*P42,2)</f>
        <v>0</v>
      </c>
      <c r="R42" s="229" t="s">
        <v>140</v>
      </c>
      <c r="S42" s="212">
        <v>3.5000000000000003E-2</v>
      </c>
      <c r="T42" s="212">
        <f>ROUND(E42*S42,2)</f>
        <v>0.62</v>
      </c>
      <c r="U42" s="212"/>
      <c r="V42" s="212" t="s">
        <v>141</v>
      </c>
      <c r="W42" s="212" t="s">
        <v>142</v>
      </c>
      <c r="X42" s="202"/>
      <c r="Y42" s="202"/>
      <c r="Z42" s="202"/>
      <c r="AA42" s="202"/>
      <c r="AB42" s="202"/>
      <c r="AC42" s="202"/>
      <c r="AD42" s="202"/>
      <c r="AE42" s="202" t="s">
        <v>143</v>
      </c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8" outlineLevel="2">
      <c r="A43" s="209"/>
      <c r="B43" s="210"/>
      <c r="C43" s="243" t="s">
        <v>278</v>
      </c>
      <c r="D43" s="213"/>
      <c r="E43" s="214">
        <v>5.9</v>
      </c>
      <c r="F43" s="212"/>
      <c r="G43" s="212"/>
      <c r="H43" s="212"/>
      <c r="I43" s="212"/>
      <c r="J43" s="212"/>
      <c r="K43" s="212"/>
      <c r="L43" s="212"/>
      <c r="M43" s="212"/>
      <c r="N43" s="211"/>
      <c r="O43" s="211"/>
      <c r="P43" s="211"/>
      <c r="Q43" s="211"/>
      <c r="R43" s="212"/>
      <c r="S43" s="212"/>
      <c r="T43" s="212"/>
      <c r="U43" s="212"/>
      <c r="V43" s="212"/>
      <c r="W43" s="212"/>
      <c r="X43" s="202"/>
      <c r="Y43" s="202"/>
      <c r="Z43" s="202"/>
      <c r="AA43" s="202"/>
      <c r="AB43" s="202"/>
      <c r="AC43" s="202"/>
      <c r="AD43" s="202"/>
      <c r="AE43" s="202" t="s">
        <v>145</v>
      </c>
      <c r="AF43" s="202">
        <v>0</v>
      </c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</row>
    <row r="44" spans="1:58" outlineLevel="3">
      <c r="A44" s="209"/>
      <c r="B44" s="210"/>
      <c r="C44" s="243" t="s">
        <v>279</v>
      </c>
      <c r="D44" s="213"/>
      <c r="E44" s="214">
        <v>2.92</v>
      </c>
      <c r="F44" s="212"/>
      <c r="G44" s="212"/>
      <c r="H44" s="212"/>
      <c r="I44" s="212"/>
      <c r="J44" s="212"/>
      <c r="K44" s="212"/>
      <c r="L44" s="212"/>
      <c r="M44" s="212"/>
      <c r="N44" s="211"/>
      <c r="O44" s="211"/>
      <c r="P44" s="211"/>
      <c r="Q44" s="211"/>
      <c r="R44" s="212"/>
      <c r="S44" s="212"/>
      <c r="T44" s="212"/>
      <c r="U44" s="212"/>
      <c r="V44" s="212"/>
      <c r="W44" s="212"/>
      <c r="X44" s="202"/>
      <c r="Y44" s="202"/>
      <c r="Z44" s="202"/>
      <c r="AA44" s="202"/>
      <c r="AB44" s="202"/>
      <c r="AC44" s="202"/>
      <c r="AD44" s="202"/>
      <c r="AE44" s="202" t="s">
        <v>145</v>
      </c>
      <c r="AF44" s="202">
        <v>0</v>
      </c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8" outlineLevel="3">
      <c r="A45" s="209"/>
      <c r="B45" s="210"/>
      <c r="C45" s="243" t="s">
        <v>280</v>
      </c>
      <c r="D45" s="213"/>
      <c r="E45" s="214">
        <v>6.04</v>
      </c>
      <c r="F45" s="212"/>
      <c r="G45" s="212"/>
      <c r="H45" s="212"/>
      <c r="I45" s="212"/>
      <c r="J45" s="212"/>
      <c r="K45" s="212"/>
      <c r="L45" s="212"/>
      <c r="M45" s="212"/>
      <c r="N45" s="211"/>
      <c r="O45" s="211"/>
      <c r="P45" s="211"/>
      <c r="Q45" s="211"/>
      <c r="R45" s="212"/>
      <c r="S45" s="212"/>
      <c r="T45" s="212"/>
      <c r="U45" s="212"/>
      <c r="V45" s="212"/>
      <c r="W45" s="212"/>
      <c r="X45" s="202"/>
      <c r="Y45" s="202"/>
      <c r="Z45" s="202"/>
      <c r="AA45" s="202"/>
      <c r="AB45" s="202"/>
      <c r="AC45" s="202"/>
      <c r="AD45" s="202"/>
      <c r="AE45" s="202" t="s">
        <v>145</v>
      </c>
      <c r="AF45" s="202">
        <v>0</v>
      </c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8" outlineLevel="3">
      <c r="A46" s="209"/>
      <c r="B46" s="210"/>
      <c r="C46" s="243" t="s">
        <v>281</v>
      </c>
      <c r="D46" s="213"/>
      <c r="E46" s="214">
        <v>2.87</v>
      </c>
      <c r="F46" s="212"/>
      <c r="G46" s="212"/>
      <c r="H46" s="212"/>
      <c r="I46" s="212"/>
      <c r="J46" s="212"/>
      <c r="K46" s="212"/>
      <c r="L46" s="212"/>
      <c r="M46" s="212"/>
      <c r="N46" s="211"/>
      <c r="O46" s="211"/>
      <c r="P46" s="211"/>
      <c r="Q46" s="211"/>
      <c r="R46" s="212"/>
      <c r="S46" s="212"/>
      <c r="T46" s="212"/>
      <c r="U46" s="212"/>
      <c r="V46" s="212"/>
      <c r="W46" s="212"/>
      <c r="X46" s="202"/>
      <c r="Y46" s="202"/>
      <c r="Z46" s="202"/>
      <c r="AA46" s="202"/>
      <c r="AB46" s="202"/>
      <c r="AC46" s="202"/>
      <c r="AD46" s="202"/>
      <c r="AE46" s="202" t="s">
        <v>145</v>
      </c>
      <c r="AF46" s="202">
        <v>0</v>
      </c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8" ht="22.5" outlineLevel="1">
      <c r="A47" s="223">
        <v>12</v>
      </c>
      <c r="B47" s="224" t="s">
        <v>185</v>
      </c>
      <c r="C47" s="242" t="s">
        <v>186</v>
      </c>
      <c r="D47" s="225" t="s">
        <v>139</v>
      </c>
      <c r="E47" s="226">
        <v>14.11</v>
      </c>
      <c r="F47" s="227"/>
      <c r="G47" s="228">
        <f>ROUND(E47*F47,2)</f>
        <v>0</v>
      </c>
      <c r="H47" s="227"/>
      <c r="I47" s="228">
        <f>ROUND(E47*H47,2)</f>
        <v>0</v>
      </c>
      <c r="J47" s="227"/>
      <c r="K47" s="228">
        <f>ROUND(E47*J47,2)</f>
        <v>0</v>
      </c>
      <c r="L47" s="228">
        <v>21</v>
      </c>
      <c r="M47" s="228">
        <f>G47*(1+L47/100)</f>
        <v>0</v>
      </c>
      <c r="N47" s="226">
        <v>8.0000000000000007E-5</v>
      </c>
      <c r="O47" s="226">
        <f>ROUND(E47*N47,2)</f>
        <v>0</v>
      </c>
      <c r="P47" s="226">
        <v>0</v>
      </c>
      <c r="Q47" s="226">
        <f>ROUND(E47*P47,2)</f>
        <v>0</v>
      </c>
      <c r="R47" s="229" t="s">
        <v>140</v>
      </c>
      <c r="S47" s="212">
        <v>0.13719999999999999</v>
      </c>
      <c r="T47" s="212">
        <f>ROUND(E47*S47,2)</f>
        <v>1.94</v>
      </c>
      <c r="U47" s="212"/>
      <c r="V47" s="212" t="s">
        <v>141</v>
      </c>
      <c r="W47" s="212" t="s">
        <v>142</v>
      </c>
      <c r="X47" s="202"/>
      <c r="Y47" s="202"/>
      <c r="Z47" s="202"/>
      <c r="AA47" s="202"/>
      <c r="AB47" s="202"/>
      <c r="AC47" s="202"/>
      <c r="AD47" s="202"/>
      <c r="AE47" s="202" t="s">
        <v>143</v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8" outlineLevel="2">
      <c r="A48" s="209"/>
      <c r="B48" s="210"/>
      <c r="C48" s="243" t="s">
        <v>282</v>
      </c>
      <c r="D48" s="213"/>
      <c r="E48" s="214">
        <v>5.66</v>
      </c>
      <c r="F48" s="212"/>
      <c r="G48" s="212"/>
      <c r="H48" s="212"/>
      <c r="I48" s="212"/>
      <c r="J48" s="212"/>
      <c r="K48" s="212"/>
      <c r="L48" s="212"/>
      <c r="M48" s="212"/>
      <c r="N48" s="211"/>
      <c r="O48" s="211"/>
      <c r="P48" s="211"/>
      <c r="Q48" s="211"/>
      <c r="R48" s="212"/>
      <c r="S48" s="212"/>
      <c r="T48" s="212"/>
      <c r="U48" s="212"/>
      <c r="V48" s="212"/>
      <c r="W48" s="212"/>
      <c r="X48" s="202"/>
      <c r="Y48" s="202"/>
      <c r="Z48" s="202"/>
      <c r="AA48" s="202"/>
      <c r="AB48" s="202"/>
      <c r="AC48" s="202"/>
      <c r="AD48" s="202"/>
      <c r="AE48" s="202" t="s">
        <v>145</v>
      </c>
      <c r="AF48" s="202">
        <v>0</v>
      </c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outlineLevel="3">
      <c r="A49" s="209"/>
      <c r="B49" s="210"/>
      <c r="C49" s="243" t="s">
        <v>283</v>
      </c>
      <c r="D49" s="213"/>
      <c r="E49" s="214">
        <v>2.8</v>
      </c>
      <c r="F49" s="212"/>
      <c r="G49" s="212"/>
      <c r="H49" s="212"/>
      <c r="I49" s="212"/>
      <c r="J49" s="212"/>
      <c r="K49" s="212"/>
      <c r="L49" s="212"/>
      <c r="M49" s="212"/>
      <c r="N49" s="211"/>
      <c r="O49" s="211"/>
      <c r="P49" s="211"/>
      <c r="Q49" s="211"/>
      <c r="R49" s="212"/>
      <c r="S49" s="212"/>
      <c r="T49" s="212"/>
      <c r="U49" s="212"/>
      <c r="V49" s="212"/>
      <c r="W49" s="212"/>
      <c r="X49" s="202"/>
      <c r="Y49" s="202"/>
      <c r="Z49" s="202"/>
      <c r="AA49" s="202"/>
      <c r="AB49" s="202"/>
      <c r="AC49" s="202"/>
      <c r="AD49" s="202"/>
      <c r="AE49" s="202" t="s">
        <v>145</v>
      </c>
      <c r="AF49" s="202">
        <v>0</v>
      </c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outlineLevel="3">
      <c r="A50" s="209"/>
      <c r="B50" s="210"/>
      <c r="C50" s="243" t="s">
        <v>284</v>
      </c>
      <c r="D50" s="213"/>
      <c r="E50" s="214">
        <v>2.9</v>
      </c>
      <c r="F50" s="212"/>
      <c r="G50" s="212"/>
      <c r="H50" s="212"/>
      <c r="I50" s="212"/>
      <c r="J50" s="212"/>
      <c r="K50" s="212"/>
      <c r="L50" s="212"/>
      <c r="M50" s="212"/>
      <c r="N50" s="211"/>
      <c r="O50" s="211"/>
      <c r="P50" s="211"/>
      <c r="Q50" s="211"/>
      <c r="R50" s="212"/>
      <c r="S50" s="212"/>
      <c r="T50" s="212"/>
      <c r="U50" s="212"/>
      <c r="V50" s="212"/>
      <c r="W50" s="212"/>
      <c r="X50" s="202"/>
      <c r="Y50" s="202"/>
      <c r="Z50" s="202"/>
      <c r="AA50" s="202"/>
      <c r="AB50" s="202"/>
      <c r="AC50" s="202"/>
      <c r="AD50" s="202"/>
      <c r="AE50" s="202" t="s">
        <v>145</v>
      </c>
      <c r="AF50" s="202">
        <v>0</v>
      </c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outlineLevel="3">
      <c r="A51" s="209"/>
      <c r="B51" s="210"/>
      <c r="C51" s="243" t="s">
        <v>285</v>
      </c>
      <c r="D51" s="213"/>
      <c r="E51" s="214">
        <v>2.75</v>
      </c>
      <c r="F51" s="212"/>
      <c r="G51" s="212"/>
      <c r="H51" s="212"/>
      <c r="I51" s="212"/>
      <c r="J51" s="212"/>
      <c r="K51" s="212"/>
      <c r="L51" s="212"/>
      <c r="M51" s="212"/>
      <c r="N51" s="211"/>
      <c r="O51" s="211"/>
      <c r="P51" s="211"/>
      <c r="Q51" s="211"/>
      <c r="R51" s="212"/>
      <c r="S51" s="212"/>
      <c r="T51" s="212"/>
      <c r="U51" s="212"/>
      <c r="V51" s="212"/>
      <c r="W51" s="212"/>
      <c r="X51" s="202"/>
      <c r="Y51" s="202"/>
      <c r="Z51" s="202"/>
      <c r="AA51" s="202"/>
      <c r="AB51" s="202"/>
      <c r="AC51" s="202"/>
      <c r="AD51" s="202"/>
      <c r="AE51" s="202" t="s">
        <v>145</v>
      </c>
      <c r="AF51" s="202">
        <v>0</v>
      </c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ht="22.5" outlineLevel="1">
      <c r="A52" s="223">
        <v>13</v>
      </c>
      <c r="B52" s="224" t="s">
        <v>187</v>
      </c>
      <c r="C52" s="242" t="s">
        <v>188</v>
      </c>
      <c r="D52" s="225" t="s">
        <v>148</v>
      </c>
      <c r="E52" s="226">
        <v>1.0206</v>
      </c>
      <c r="F52" s="227"/>
      <c r="G52" s="228">
        <f>ROUND(E52*F52,2)</f>
        <v>0</v>
      </c>
      <c r="H52" s="227"/>
      <c r="I52" s="228">
        <f>ROUND(E52*H52,2)</f>
        <v>0</v>
      </c>
      <c r="J52" s="227"/>
      <c r="K52" s="228">
        <f>ROUND(E52*J52,2)</f>
        <v>0</v>
      </c>
      <c r="L52" s="228">
        <v>21</v>
      </c>
      <c r="M52" s="228">
        <f>G52*(1+L52/100)</f>
        <v>0</v>
      </c>
      <c r="N52" s="226">
        <v>0</v>
      </c>
      <c r="O52" s="226">
        <f>ROUND(E52*N52,2)</f>
        <v>0</v>
      </c>
      <c r="P52" s="226">
        <v>3.5000000000000001E-3</v>
      </c>
      <c r="Q52" s="226">
        <f>ROUND(E52*P52,2)</f>
        <v>0</v>
      </c>
      <c r="R52" s="229" t="s">
        <v>140</v>
      </c>
      <c r="S52" s="212">
        <v>0.128</v>
      </c>
      <c r="T52" s="212">
        <f>ROUND(E52*S52,2)</f>
        <v>0.13</v>
      </c>
      <c r="U52" s="212"/>
      <c r="V52" s="212" t="s">
        <v>141</v>
      </c>
      <c r="W52" s="212" t="s">
        <v>142</v>
      </c>
      <c r="X52" s="202"/>
      <c r="Y52" s="202"/>
      <c r="Z52" s="202"/>
      <c r="AA52" s="202"/>
      <c r="AB52" s="202"/>
      <c r="AC52" s="202"/>
      <c r="AD52" s="202"/>
      <c r="AE52" s="202" t="s">
        <v>143</v>
      </c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outlineLevel="2">
      <c r="A53" s="209"/>
      <c r="B53" s="210"/>
      <c r="C53" s="243" t="s">
        <v>286</v>
      </c>
      <c r="D53" s="213"/>
      <c r="E53" s="214">
        <v>0.33960000000000001</v>
      </c>
      <c r="F53" s="212"/>
      <c r="G53" s="212"/>
      <c r="H53" s="212"/>
      <c r="I53" s="212"/>
      <c r="J53" s="212"/>
      <c r="K53" s="212"/>
      <c r="L53" s="212"/>
      <c r="M53" s="212"/>
      <c r="N53" s="211"/>
      <c r="O53" s="211"/>
      <c r="P53" s="211"/>
      <c r="Q53" s="211"/>
      <c r="R53" s="212"/>
      <c r="S53" s="212"/>
      <c r="T53" s="212"/>
      <c r="U53" s="212"/>
      <c r="V53" s="212"/>
      <c r="W53" s="212"/>
      <c r="X53" s="202"/>
      <c r="Y53" s="202"/>
      <c r="Z53" s="202"/>
      <c r="AA53" s="202"/>
      <c r="AB53" s="202"/>
      <c r="AC53" s="202"/>
      <c r="AD53" s="202"/>
      <c r="AE53" s="202" t="s">
        <v>145</v>
      </c>
      <c r="AF53" s="202">
        <v>0</v>
      </c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 outlineLevel="3">
      <c r="A54" s="209"/>
      <c r="B54" s="210"/>
      <c r="C54" s="243" t="s">
        <v>287</v>
      </c>
      <c r="D54" s="213"/>
      <c r="E54" s="214">
        <v>0.16800000000000001</v>
      </c>
      <c r="F54" s="212"/>
      <c r="G54" s="212"/>
      <c r="H54" s="212"/>
      <c r="I54" s="212"/>
      <c r="J54" s="212"/>
      <c r="K54" s="212"/>
      <c r="L54" s="212"/>
      <c r="M54" s="212"/>
      <c r="N54" s="211"/>
      <c r="O54" s="211"/>
      <c r="P54" s="211"/>
      <c r="Q54" s="211"/>
      <c r="R54" s="212"/>
      <c r="S54" s="212"/>
      <c r="T54" s="212"/>
      <c r="U54" s="212"/>
      <c r="V54" s="212"/>
      <c r="W54" s="212"/>
      <c r="X54" s="202"/>
      <c r="Y54" s="202"/>
      <c r="Z54" s="202"/>
      <c r="AA54" s="202"/>
      <c r="AB54" s="202"/>
      <c r="AC54" s="202"/>
      <c r="AD54" s="202"/>
      <c r="AE54" s="202" t="s">
        <v>145</v>
      </c>
      <c r="AF54" s="202">
        <v>0</v>
      </c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</row>
    <row r="55" spans="1:58" outlineLevel="3">
      <c r="A55" s="209"/>
      <c r="B55" s="210"/>
      <c r="C55" s="243" t="s">
        <v>288</v>
      </c>
      <c r="D55" s="213"/>
      <c r="E55" s="214">
        <v>0.34799999999999998</v>
      </c>
      <c r="F55" s="212"/>
      <c r="G55" s="212"/>
      <c r="H55" s="212"/>
      <c r="I55" s="212"/>
      <c r="J55" s="212"/>
      <c r="K55" s="212"/>
      <c r="L55" s="212"/>
      <c r="M55" s="212"/>
      <c r="N55" s="211"/>
      <c r="O55" s="211"/>
      <c r="P55" s="211"/>
      <c r="Q55" s="211"/>
      <c r="R55" s="212"/>
      <c r="S55" s="212"/>
      <c r="T55" s="212"/>
      <c r="U55" s="212"/>
      <c r="V55" s="212"/>
      <c r="W55" s="212"/>
      <c r="X55" s="202"/>
      <c r="Y55" s="202"/>
      <c r="Z55" s="202"/>
      <c r="AA55" s="202"/>
      <c r="AB55" s="202"/>
      <c r="AC55" s="202"/>
      <c r="AD55" s="202"/>
      <c r="AE55" s="202" t="s">
        <v>145</v>
      </c>
      <c r="AF55" s="202">
        <v>0</v>
      </c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outlineLevel="3">
      <c r="A56" s="209"/>
      <c r="B56" s="210"/>
      <c r="C56" s="243" t="s">
        <v>289</v>
      </c>
      <c r="D56" s="213"/>
      <c r="E56" s="214">
        <v>0.16500000000000001</v>
      </c>
      <c r="F56" s="212"/>
      <c r="G56" s="212"/>
      <c r="H56" s="212"/>
      <c r="I56" s="212"/>
      <c r="J56" s="212"/>
      <c r="K56" s="212"/>
      <c r="L56" s="212"/>
      <c r="M56" s="212"/>
      <c r="N56" s="211"/>
      <c r="O56" s="211"/>
      <c r="P56" s="211"/>
      <c r="Q56" s="211"/>
      <c r="R56" s="212"/>
      <c r="S56" s="212"/>
      <c r="T56" s="212"/>
      <c r="U56" s="212"/>
      <c r="V56" s="212"/>
      <c r="W56" s="212"/>
      <c r="X56" s="202"/>
      <c r="Y56" s="202"/>
      <c r="Z56" s="202"/>
      <c r="AA56" s="202"/>
      <c r="AB56" s="202"/>
      <c r="AC56" s="202"/>
      <c r="AD56" s="202"/>
      <c r="AE56" s="202" t="s">
        <v>145</v>
      </c>
      <c r="AF56" s="202">
        <v>0</v>
      </c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outlineLevel="1">
      <c r="A57" s="223">
        <v>14</v>
      </c>
      <c r="B57" s="224" t="s">
        <v>190</v>
      </c>
      <c r="C57" s="242" t="s">
        <v>191</v>
      </c>
      <c r="D57" s="225" t="s">
        <v>165</v>
      </c>
      <c r="E57" s="226">
        <v>1.1299999999999999E-3</v>
      </c>
      <c r="F57" s="227"/>
      <c r="G57" s="228">
        <f>ROUND(E57*F57,2)</f>
        <v>0</v>
      </c>
      <c r="H57" s="227"/>
      <c r="I57" s="228">
        <f>ROUND(E57*H57,2)</f>
        <v>0</v>
      </c>
      <c r="J57" s="227"/>
      <c r="K57" s="228">
        <f>ROUND(E57*J57,2)</f>
        <v>0</v>
      </c>
      <c r="L57" s="228">
        <v>21</v>
      </c>
      <c r="M57" s="228">
        <f>G57*(1+L57/100)</f>
        <v>0</v>
      </c>
      <c r="N57" s="226">
        <v>0</v>
      </c>
      <c r="O57" s="226">
        <f>ROUND(E57*N57,2)</f>
        <v>0</v>
      </c>
      <c r="P57" s="226">
        <v>0</v>
      </c>
      <c r="Q57" s="226">
        <f>ROUND(E57*P57,2)</f>
        <v>0</v>
      </c>
      <c r="R57" s="229" t="s">
        <v>140</v>
      </c>
      <c r="S57" s="212">
        <v>1.1140000000000001</v>
      </c>
      <c r="T57" s="212">
        <f>ROUND(E57*S57,2)</f>
        <v>0</v>
      </c>
      <c r="U57" s="212"/>
      <c r="V57" s="212" t="s">
        <v>166</v>
      </c>
      <c r="W57" s="212" t="s">
        <v>142</v>
      </c>
      <c r="X57" s="202"/>
      <c r="Y57" s="202"/>
      <c r="Z57" s="202"/>
      <c r="AA57" s="202"/>
      <c r="AB57" s="202"/>
      <c r="AC57" s="202"/>
      <c r="AD57" s="202"/>
      <c r="AE57" s="202" t="s">
        <v>167</v>
      </c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outlineLevel="2">
      <c r="A58" s="209"/>
      <c r="B58" s="210"/>
      <c r="C58" s="246" t="s">
        <v>192</v>
      </c>
      <c r="D58" s="233"/>
      <c r="E58" s="233"/>
      <c r="F58" s="233"/>
      <c r="G58" s="233"/>
      <c r="H58" s="212"/>
      <c r="I58" s="212"/>
      <c r="J58" s="212"/>
      <c r="K58" s="212"/>
      <c r="L58" s="212"/>
      <c r="M58" s="212"/>
      <c r="N58" s="211"/>
      <c r="O58" s="211"/>
      <c r="P58" s="211"/>
      <c r="Q58" s="211"/>
      <c r="R58" s="212"/>
      <c r="S58" s="212"/>
      <c r="T58" s="212"/>
      <c r="U58" s="212"/>
      <c r="V58" s="212"/>
      <c r="W58" s="212"/>
      <c r="X58" s="202"/>
      <c r="Y58" s="202"/>
      <c r="Z58" s="202"/>
      <c r="AA58" s="202"/>
      <c r="AB58" s="202"/>
      <c r="AC58" s="202"/>
      <c r="AD58" s="202"/>
      <c r="AE58" s="202" t="s">
        <v>169</v>
      </c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>
      <c r="A59" s="216" t="s">
        <v>135</v>
      </c>
      <c r="B59" s="217" t="s">
        <v>104</v>
      </c>
      <c r="C59" s="241" t="s">
        <v>105</v>
      </c>
      <c r="D59" s="218"/>
      <c r="E59" s="219"/>
      <c r="F59" s="220"/>
      <c r="G59" s="220">
        <f>SUMIF(AE60:AE69,"&lt;&gt;NOR",G60:G69)</f>
        <v>0</v>
      </c>
      <c r="H59" s="220"/>
      <c r="I59" s="220">
        <f>SUM(I60:I69)</f>
        <v>0</v>
      </c>
      <c r="J59" s="220"/>
      <c r="K59" s="220">
        <f>SUM(K60:K69)</f>
        <v>0</v>
      </c>
      <c r="L59" s="220"/>
      <c r="M59" s="220">
        <f>SUM(M60:M69)</f>
        <v>0</v>
      </c>
      <c r="N59" s="219"/>
      <c r="O59" s="219">
        <f>SUM(O60:O69)</f>
        <v>0.02</v>
      </c>
      <c r="P59" s="219"/>
      <c r="Q59" s="219">
        <f>SUM(Q60:Q69)</f>
        <v>0</v>
      </c>
      <c r="R59" s="221"/>
      <c r="S59" s="215"/>
      <c r="T59" s="215">
        <f>SUM(T60:T69)</f>
        <v>5.5600000000000005</v>
      </c>
      <c r="U59" s="215"/>
      <c r="V59" s="215"/>
      <c r="W59" s="215"/>
      <c r="AE59" t="s">
        <v>136</v>
      </c>
    </row>
    <row r="60" spans="1:58" outlineLevel="1">
      <c r="A60" s="223">
        <v>15</v>
      </c>
      <c r="B60" s="224" t="s">
        <v>193</v>
      </c>
      <c r="C60" s="242" t="s">
        <v>194</v>
      </c>
      <c r="D60" s="225" t="s">
        <v>148</v>
      </c>
      <c r="E60" s="226">
        <v>29.3</v>
      </c>
      <c r="F60" s="227"/>
      <c r="G60" s="228">
        <f>ROUND(E60*F60,2)</f>
        <v>0</v>
      </c>
      <c r="H60" s="227"/>
      <c r="I60" s="228">
        <f>ROUND(E60*H60,2)</f>
        <v>0</v>
      </c>
      <c r="J60" s="227"/>
      <c r="K60" s="228">
        <f>ROUND(E60*J60,2)</f>
        <v>0</v>
      </c>
      <c r="L60" s="228">
        <v>21</v>
      </c>
      <c r="M60" s="228">
        <f>G60*(1+L60/100)</f>
        <v>0</v>
      </c>
      <c r="N60" s="226">
        <v>6.9999999999999994E-5</v>
      </c>
      <c r="O60" s="226">
        <f>ROUND(E60*N60,2)</f>
        <v>0</v>
      </c>
      <c r="P60" s="226">
        <v>0</v>
      </c>
      <c r="Q60" s="226">
        <f>ROUND(E60*P60,2)</f>
        <v>0</v>
      </c>
      <c r="R60" s="229" t="s">
        <v>140</v>
      </c>
      <c r="S60" s="212">
        <v>3.2480000000000002E-2</v>
      </c>
      <c r="T60" s="212">
        <f>ROUND(E60*S60,2)</f>
        <v>0.95</v>
      </c>
      <c r="U60" s="212"/>
      <c r="V60" s="212" t="s">
        <v>141</v>
      </c>
      <c r="W60" s="212" t="s">
        <v>142</v>
      </c>
      <c r="X60" s="202"/>
      <c r="Y60" s="202"/>
      <c r="Z60" s="202"/>
      <c r="AA60" s="202"/>
      <c r="AB60" s="202"/>
      <c r="AC60" s="202"/>
      <c r="AD60" s="202"/>
      <c r="AE60" s="202" t="s">
        <v>143</v>
      </c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outlineLevel="2">
      <c r="A61" s="209"/>
      <c r="B61" s="210"/>
      <c r="C61" s="243" t="s">
        <v>272</v>
      </c>
      <c r="D61" s="213"/>
      <c r="E61" s="214">
        <v>24.3</v>
      </c>
      <c r="F61" s="212"/>
      <c r="G61" s="212"/>
      <c r="H61" s="212"/>
      <c r="I61" s="212"/>
      <c r="J61" s="212"/>
      <c r="K61" s="212"/>
      <c r="L61" s="212"/>
      <c r="M61" s="212"/>
      <c r="N61" s="211"/>
      <c r="O61" s="211"/>
      <c r="P61" s="211"/>
      <c r="Q61" s="211"/>
      <c r="R61" s="212"/>
      <c r="S61" s="212"/>
      <c r="T61" s="212"/>
      <c r="U61" s="212"/>
      <c r="V61" s="212"/>
      <c r="W61" s="212"/>
      <c r="X61" s="202"/>
      <c r="Y61" s="202"/>
      <c r="Z61" s="202"/>
      <c r="AA61" s="202"/>
      <c r="AB61" s="202"/>
      <c r="AC61" s="202"/>
      <c r="AD61" s="202"/>
      <c r="AE61" s="202" t="s">
        <v>145</v>
      </c>
      <c r="AF61" s="202">
        <v>5</v>
      </c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outlineLevel="3">
      <c r="A62" s="209"/>
      <c r="B62" s="210"/>
      <c r="C62" s="243" t="s">
        <v>196</v>
      </c>
      <c r="D62" s="213"/>
      <c r="E62" s="214">
        <v>5</v>
      </c>
      <c r="F62" s="212"/>
      <c r="G62" s="212"/>
      <c r="H62" s="212"/>
      <c r="I62" s="212"/>
      <c r="J62" s="212"/>
      <c r="K62" s="212"/>
      <c r="L62" s="212"/>
      <c r="M62" s="212"/>
      <c r="N62" s="211"/>
      <c r="O62" s="211"/>
      <c r="P62" s="211"/>
      <c r="Q62" s="211"/>
      <c r="R62" s="212"/>
      <c r="S62" s="212"/>
      <c r="T62" s="212"/>
      <c r="U62" s="212"/>
      <c r="V62" s="212"/>
      <c r="W62" s="212"/>
      <c r="X62" s="202"/>
      <c r="Y62" s="202"/>
      <c r="Z62" s="202"/>
      <c r="AA62" s="202"/>
      <c r="AB62" s="202"/>
      <c r="AC62" s="202"/>
      <c r="AD62" s="202"/>
      <c r="AE62" s="202" t="s">
        <v>145</v>
      </c>
      <c r="AF62" s="202">
        <v>0</v>
      </c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 outlineLevel="1">
      <c r="A63" s="223">
        <v>16</v>
      </c>
      <c r="B63" s="224" t="s">
        <v>197</v>
      </c>
      <c r="C63" s="242" t="s">
        <v>198</v>
      </c>
      <c r="D63" s="225" t="s">
        <v>148</v>
      </c>
      <c r="E63" s="226">
        <v>29.3</v>
      </c>
      <c r="F63" s="227"/>
      <c r="G63" s="228">
        <f>ROUND(E63*F63,2)</f>
        <v>0</v>
      </c>
      <c r="H63" s="227"/>
      <c r="I63" s="228">
        <f>ROUND(E63*H63,2)</f>
        <v>0</v>
      </c>
      <c r="J63" s="227"/>
      <c r="K63" s="228">
        <f>ROUND(E63*J63,2)</f>
        <v>0</v>
      </c>
      <c r="L63" s="228">
        <v>21</v>
      </c>
      <c r="M63" s="228">
        <f>G63*(1+L63/100)</f>
        <v>0</v>
      </c>
      <c r="N63" s="226">
        <v>1.3999999999999999E-4</v>
      </c>
      <c r="O63" s="226">
        <f>ROUND(E63*N63,2)</f>
        <v>0</v>
      </c>
      <c r="P63" s="226">
        <v>0</v>
      </c>
      <c r="Q63" s="226">
        <f>ROUND(E63*P63,2)</f>
        <v>0</v>
      </c>
      <c r="R63" s="229" t="s">
        <v>140</v>
      </c>
      <c r="S63" s="212">
        <v>0.10191</v>
      </c>
      <c r="T63" s="212">
        <f>ROUND(E63*S63,2)</f>
        <v>2.99</v>
      </c>
      <c r="U63" s="212"/>
      <c r="V63" s="212" t="s">
        <v>141</v>
      </c>
      <c r="W63" s="212" t="s">
        <v>142</v>
      </c>
      <c r="X63" s="202"/>
      <c r="Y63" s="202"/>
      <c r="Z63" s="202"/>
      <c r="AA63" s="202"/>
      <c r="AB63" s="202"/>
      <c r="AC63" s="202"/>
      <c r="AD63" s="202"/>
      <c r="AE63" s="202" t="s">
        <v>143</v>
      </c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</row>
    <row r="64" spans="1:58" outlineLevel="2">
      <c r="A64" s="209"/>
      <c r="B64" s="210"/>
      <c r="C64" s="243" t="s">
        <v>273</v>
      </c>
      <c r="D64" s="213"/>
      <c r="E64" s="214">
        <v>29.3</v>
      </c>
      <c r="F64" s="212"/>
      <c r="G64" s="212"/>
      <c r="H64" s="212"/>
      <c r="I64" s="212"/>
      <c r="J64" s="212"/>
      <c r="K64" s="212"/>
      <c r="L64" s="212"/>
      <c r="M64" s="212"/>
      <c r="N64" s="211"/>
      <c r="O64" s="211"/>
      <c r="P64" s="211"/>
      <c r="Q64" s="211"/>
      <c r="R64" s="212"/>
      <c r="S64" s="212"/>
      <c r="T64" s="212"/>
      <c r="U64" s="212"/>
      <c r="V64" s="212"/>
      <c r="W64" s="212"/>
      <c r="X64" s="202"/>
      <c r="Y64" s="202"/>
      <c r="Z64" s="202"/>
      <c r="AA64" s="202"/>
      <c r="AB64" s="202"/>
      <c r="AC64" s="202"/>
      <c r="AD64" s="202"/>
      <c r="AE64" s="202" t="s">
        <v>145</v>
      </c>
      <c r="AF64" s="202">
        <v>5</v>
      </c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</row>
    <row r="65" spans="1:58" outlineLevel="1">
      <c r="A65" s="223">
        <v>17</v>
      </c>
      <c r="B65" s="224" t="s">
        <v>200</v>
      </c>
      <c r="C65" s="242" t="s">
        <v>201</v>
      </c>
      <c r="D65" s="225" t="s">
        <v>148</v>
      </c>
      <c r="E65" s="226">
        <v>12.96</v>
      </c>
      <c r="F65" s="227"/>
      <c r="G65" s="228">
        <f>ROUND(E65*F65,2)</f>
        <v>0</v>
      </c>
      <c r="H65" s="227"/>
      <c r="I65" s="228">
        <f>ROUND(E65*H65,2)</f>
        <v>0</v>
      </c>
      <c r="J65" s="227"/>
      <c r="K65" s="228">
        <f>ROUND(E65*J65,2)</f>
        <v>0</v>
      </c>
      <c r="L65" s="228">
        <v>21</v>
      </c>
      <c r="M65" s="228">
        <f>G65*(1+L65/100)</f>
        <v>0</v>
      </c>
      <c r="N65" s="226">
        <v>0</v>
      </c>
      <c r="O65" s="226">
        <f>ROUND(E65*N65,2)</f>
        <v>0</v>
      </c>
      <c r="P65" s="226">
        <v>0</v>
      </c>
      <c r="Q65" s="226">
        <f>ROUND(E65*P65,2)</f>
        <v>0</v>
      </c>
      <c r="R65" s="229" t="s">
        <v>140</v>
      </c>
      <c r="S65" s="212">
        <v>7.0000000000000001E-3</v>
      </c>
      <c r="T65" s="212">
        <f>ROUND(E65*S65,2)</f>
        <v>0.09</v>
      </c>
      <c r="U65" s="212"/>
      <c r="V65" s="212" t="s">
        <v>141</v>
      </c>
      <c r="W65" s="212" t="s">
        <v>142</v>
      </c>
      <c r="X65" s="202"/>
      <c r="Y65" s="202"/>
      <c r="Z65" s="202"/>
      <c r="AA65" s="202"/>
      <c r="AB65" s="202"/>
      <c r="AC65" s="202"/>
      <c r="AD65" s="202"/>
      <c r="AE65" s="202" t="s">
        <v>143</v>
      </c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</row>
    <row r="66" spans="1:58" outlineLevel="2">
      <c r="A66" s="209"/>
      <c r="B66" s="210"/>
      <c r="C66" s="243" t="s">
        <v>274</v>
      </c>
      <c r="D66" s="213"/>
      <c r="E66" s="214">
        <v>12.96</v>
      </c>
      <c r="F66" s="212"/>
      <c r="G66" s="212"/>
      <c r="H66" s="212"/>
      <c r="I66" s="212"/>
      <c r="J66" s="212"/>
      <c r="K66" s="212"/>
      <c r="L66" s="212"/>
      <c r="M66" s="212"/>
      <c r="N66" s="211"/>
      <c r="O66" s="211"/>
      <c r="P66" s="211"/>
      <c r="Q66" s="211"/>
      <c r="R66" s="212"/>
      <c r="S66" s="212"/>
      <c r="T66" s="212"/>
      <c r="U66" s="212"/>
      <c r="V66" s="212"/>
      <c r="W66" s="212"/>
      <c r="X66" s="202"/>
      <c r="Y66" s="202"/>
      <c r="Z66" s="202"/>
      <c r="AA66" s="202"/>
      <c r="AB66" s="202"/>
      <c r="AC66" s="202"/>
      <c r="AD66" s="202"/>
      <c r="AE66" s="202" t="s">
        <v>145</v>
      </c>
      <c r="AF66" s="202">
        <v>5</v>
      </c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</row>
    <row r="67" spans="1:58" outlineLevel="1">
      <c r="A67" s="234">
        <v>18</v>
      </c>
      <c r="B67" s="235" t="s">
        <v>203</v>
      </c>
      <c r="C67" s="247" t="s">
        <v>204</v>
      </c>
      <c r="D67" s="236" t="s">
        <v>148</v>
      </c>
      <c r="E67" s="237">
        <v>20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7">
        <v>1.0000000000000001E-5</v>
      </c>
      <c r="O67" s="237">
        <f>ROUND(E67*N67,2)</f>
        <v>0</v>
      </c>
      <c r="P67" s="237">
        <v>0</v>
      </c>
      <c r="Q67" s="237">
        <f>ROUND(E67*P67,2)</f>
        <v>0</v>
      </c>
      <c r="R67" s="240" t="s">
        <v>140</v>
      </c>
      <c r="S67" s="212">
        <v>2.9000000000000001E-2</v>
      </c>
      <c r="T67" s="212">
        <f>ROUND(E67*S67,2)</f>
        <v>0.57999999999999996</v>
      </c>
      <c r="U67" s="212"/>
      <c r="V67" s="212" t="s">
        <v>141</v>
      </c>
      <c r="W67" s="212" t="s">
        <v>142</v>
      </c>
      <c r="X67" s="202"/>
      <c r="Y67" s="202"/>
      <c r="Z67" s="202"/>
      <c r="AA67" s="202"/>
      <c r="AB67" s="202"/>
      <c r="AC67" s="202"/>
      <c r="AD67" s="202"/>
      <c r="AE67" s="202" t="s">
        <v>143</v>
      </c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</row>
    <row r="68" spans="1:58" outlineLevel="1">
      <c r="A68" s="223">
        <v>19</v>
      </c>
      <c r="B68" s="224" t="s">
        <v>205</v>
      </c>
      <c r="C68" s="242" t="s">
        <v>206</v>
      </c>
      <c r="D68" s="225" t="s">
        <v>148</v>
      </c>
      <c r="E68" s="226">
        <v>70.5</v>
      </c>
      <c r="F68" s="227"/>
      <c r="G68" s="228">
        <f>ROUND(E68*F68,2)</f>
        <v>0</v>
      </c>
      <c r="H68" s="227"/>
      <c r="I68" s="228">
        <f>ROUND(E68*H68,2)</f>
        <v>0</v>
      </c>
      <c r="J68" s="227"/>
      <c r="K68" s="228">
        <f>ROUND(E68*J68,2)</f>
        <v>0</v>
      </c>
      <c r="L68" s="228">
        <v>21</v>
      </c>
      <c r="M68" s="228">
        <f>G68*(1+L68/100)</f>
        <v>0</v>
      </c>
      <c r="N68" s="226">
        <v>3.5E-4</v>
      </c>
      <c r="O68" s="226">
        <f>ROUND(E68*N68,2)</f>
        <v>0.02</v>
      </c>
      <c r="P68" s="226">
        <v>0</v>
      </c>
      <c r="Q68" s="226">
        <f>ROUND(E68*P68,2)</f>
        <v>0</v>
      </c>
      <c r="R68" s="229" t="s">
        <v>140</v>
      </c>
      <c r="S68" s="212">
        <v>1.35E-2</v>
      </c>
      <c r="T68" s="212">
        <f>ROUND(E68*S68,2)</f>
        <v>0.95</v>
      </c>
      <c r="U68" s="212"/>
      <c r="V68" s="212" t="s">
        <v>141</v>
      </c>
      <c r="W68" s="212" t="s">
        <v>142</v>
      </c>
      <c r="X68" s="202"/>
      <c r="Y68" s="202"/>
      <c r="Z68" s="202"/>
      <c r="AA68" s="202"/>
      <c r="AB68" s="202"/>
      <c r="AC68" s="202"/>
      <c r="AD68" s="202"/>
      <c r="AE68" s="202" t="s">
        <v>143</v>
      </c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</row>
    <row r="69" spans="1:58" outlineLevel="2">
      <c r="A69" s="209"/>
      <c r="B69" s="210"/>
      <c r="C69" s="243" t="s">
        <v>290</v>
      </c>
      <c r="D69" s="213"/>
      <c r="E69" s="214">
        <v>70.5</v>
      </c>
      <c r="F69" s="212"/>
      <c r="G69" s="212"/>
      <c r="H69" s="212"/>
      <c r="I69" s="212"/>
      <c r="J69" s="212"/>
      <c r="K69" s="212"/>
      <c r="L69" s="212"/>
      <c r="M69" s="212"/>
      <c r="N69" s="211"/>
      <c r="O69" s="211"/>
      <c r="P69" s="211"/>
      <c r="Q69" s="211"/>
      <c r="R69" s="212"/>
      <c r="S69" s="212"/>
      <c r="T69" s="212"/>
      <c r="U69" s="212"/>
      <c r="V69" s="212"/>
      <c r="W69" s="212"/>
      <c r="X69" s="202"/>
      <c r="Y69" s="202"/>
      <c r="Z69" s="202"/>
      <c r="AA69" s="202"/>
      <c r="AB69" s="202"/>
      <c r="AC69" s="202"/>
      <c r="AD69" s="202"/>
      <c r="AE69" s="202" t="s">
        <v>145</v>
      </c>
      <c r="AF69" s="202">
        <v>0</v>
      </c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</row>
    <row r="70" spans="1:58">
      <c r="A70" s="216" t="s">
        <v>135</v>
      </c>
      <c r="B70" s="217" t="s">
        <v>106</v>
      </c>
      <c r="C70" s="241" t="s">
        <v>107</v>
      </c>
      <c r="D70" s="218"/>
      <c r="E70" s="219"/>
      <c r="F70" s="220"/>
      <c r="G70" s="220">
        <f>SUMIF(AE71:AE78,"&lt;&gt;NOR",G71:G78)</f>
        <v>0</v>
      </c>
      <c r="H70" s="220"/>
      <c r="I70" s="220">
        <f>SUM(I71:I78)</f>
        <v>0</v>
      </c>
      <c r="J70" s="220"/>
      <c r="K70" s="220">
        <f>SUM(K71:K78)</f>
        <v>0</v>
      </c>
      <c r="L70" s="220"/>
      <c r="M70" s="220">
        <f>SUM(M71:M78)</f>
        <v>0</v>
      </c>
      <c r="N70" s="219"/>
      <c r="O70" s="219">
        <f>SUM(O71:O78)</f>
        <v>0</v>
      </c>
      <c r="P70" s="219"/>
      <c r="Q70" s="219">
        <f>SUM(Q71:Q78)</f>
        <v>0</v>
      </c>
      <c r="R70" s="221"/>
      <c r="S70" s="215"/>
      <c r="T70" s="215">
        <f>SUM(T71:T78)</f>
        <v>0.02</v>
      </c>
      <c r="U70" s="215"/>
      <c r="V70" s="215"/>
      <c r="W70" s="215"/>
      <c r="AE70" t="s">
        <v>136</v>
      </c>
    </row>
    <row r="71" spans="1:58" ht="22.5" outlineLevel="1">
      <c r="A71" s="234">
        <v>20</v>
      </c>
      <c r="B71" s="235" t="s">
        <v>208</v>
      </c>
      <c r="C71" s="247" t="s">
        <v>209</v>
      </c>
      <c r="D71" s="236" t="s">
        <v>165</v>
      </c>
      <c r="E71" s="237">
        <v>4.9899999999999996E-3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40" t="s">
        <v>140</v>
      </c>
      <c r="S71" s="212">
        <v>2.0089999999999999</v>
      </c>
      <c r="T71" s="212">
        <f>ROUND(E71*S71,2)</f>
        <v>0.01</v>
      </c>
      <c r="U71" s="212"/>
      <c r="V71" s="212" t="s">
        <v>210</v>
      </c>
      <c r="W71" s="212" t="s">
        <v>142</v>
      </c>
      <c r="X71" s="202"/>
      <c r="Y71" s="202"/>
      <c r="Z71" s="202"/>
      <c r="AA71" s="202"/>
      <c r="AB71" s="202"/>
      <c r="AC71" s="202"/>
      <c r="AD71" s="202"/>
      <c r="AE71" s="202" t="s">
        <v>211</v>
      </c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</row>
    <row r="72" spans="1:58" ht="22.5" outlineLevel="1">
      <c r="A72" s="234">
        <v>21</v>
      </c>
      <c r="B72" s="235" t="s">
        <v>212</v>
      </c>
      <c r="C72" s="247" t="s">
        <v>213</v>
      </c>
      <c r="D72" s="236" t="s">
        <v>165</v>
      </c>
      <c r="E72" s="237">
        <v>1.4970000000000001E-2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40" t="s">
        <v>140</v>
      </c>
      <c r="S72" s="212">
        <v>0.95899999999999996</v>
      </c>
      <c r="T72" s="212">
        <f>ROUND(E72*S72,2)</f>
        <v>0.01</v>
      </c>
      <c r="U72" s="212"/>
      <c r="V72" s="212" t="s">
        <v>210</v>
      </c>
      <c r="W72" s="212" t="s">
        <v>142</v>
      </c>
      <c r="X72" s="202"/>
      <c r="Y72" s="202"/>
      <c r="Z72" s="202"/>
      <c r="AA72" s="202"/>
      <c r="AB72" s="202"/>
      <c r="AC72" s="202"/>
      <c r="AD72" s="202"/>
      <c r="AE72" s="202" t="s">
        <v>211</v>
      </c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</row>
    <row r="73" spans="1:58" outlineLevel="1">
      <c r="A73" s="223">
        <v>22</v>
      </c>
      <c r="B73" s="224" t="s">
        <v>214</v>
      </c>
      <c r="C73" s="242" t="s">
        <v>215</v>
      </c>
      <c r="D73" s="225" t="s">
        <v>165</v>
      </c>
      <c r="E73" s="226">
        <v>4.9899999999999996E-3</v>
      </c>
      <c r="F73" s="227"/>
      <c r="G73" s="228">
        <f>ROUND(E73*F73,2)</f>
        <v>0</v>
      </c>
      <c r="H73" s="227"/>
      <c r="I73" s="228">
        <f>ROUND(E73*H73,2)</f>
        <v>0</v>
      </c>
      <c r="J73" s="227"/>
      <c r="K73" s="228">
        <f>ROUND(E73*J73,2)</f>
        <v>0</v>
      </c>
      <c r="L73" s="228">
        <v>21</v>
      </c>
      <c r="M73" s="228">
        <f>G73*(1+L73/100)</f>
        <v>0</v>
      </c>
      <c r="N73" s="226">
        <v>0</v>
      </c>
      <c r="O73" s="226">
        <f>ROUND(E73*N73,2)</f>
        <v>0</v>
      </c>
      <c r="P73" s="226">
        <v>0</v>
      </c>
      <c r="Q73" s="226">
        <f>ROUND(E73*P73,2)</f>
        <v>0</v>
      </c>
      <c r="R73" s="229" t="s">
        <v>140</v>
      </c>
      <c r="S73" s="212">
        <v>0.49</v>
      </c>
      <c r="T73" s="212">
        <f>ROUND(E73*S73,2)</f>
        <v>0</v>
      </c>
      <c r="U73" s="212"/>
      <c r="V73" s="212" t="s">
        <v>210</v>
      </c>
      <c r="W73" s="212" t="s">
        <v>142</v>
      </c>
      <c r="X73" s="202"/>
      <c r="Y73" s="202"/>
      <c r="Z73" s="202"/>
      <c r="AA73" s="202"/>
      <c r="AB73" s="202"/>
      <c r="AC73" s="202"/>
      <c r="AD73" s="202"/>
      <c r="AE73" s="202" t="s">
        <v>211</v>
      </c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</row>
    <row r="74" spans="1:58" outlineLevel="2">
      <c r="A74" s="209"/>
      <c r="B74" s="210"/>
      <c r="C74" s="244" t="s">
        <v>216</v>
      </c>
      <c r="D74" s="230"/>
      <c r="E74" s="230"/>
      <c r="F74" s="230"/>
      <c r="G74" s="230"/>
      <c r="H74" s="212"/>
      <c r="I74" s="212"/>
      <c r="J74" s="212"/>
      <c r="K74" s="212"/>
      <c r="L74" s="212"/>
      <c r="M74" s="212"/>
      <c r="N74" s="211"/>
      <c r="O74" s="211"/>
      <c r="P74" s="211"/>
      <c r="Q74" s="211"/>
      <c r="R74" s="212"/>
      <c r="S74" s="212"/>
      <c r="T74" s="212"/>
      <c r="U74" s="212"/>
      <c r="V74" s="212"/>
      <c r="W74" s="212"/>
      <c r="X74" s="202"/>
      <c r="Y74" s="202"/>
      <c r="Z74" s="202"/>
      <c r="AA74" s="202"/>
      <c r="AB74" s="202"/>
      <c r="AC74" s="202"/>
      <c r="AD74" s="202"/>
      <c r="AE74" s="202" t="s">
        <v>151</v>
      </c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</row>
    <row r="75" spans="1:58" outlineLevel="1">
      <c r="A75" s="234">
        <v>23</v>
      </c>
      <c r="B75" s="235" t="s">
        <v>217</v>
      </c>
      <c r="C75" s="247" t="s">
        <v>218</v>
      </c>
      <c r="D75" s="236" t="s">
        <v>165</v>
      </c>
      <c r="E75" s="237">
        <v>6.9870000000000002E-2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40" t="s">
        <v>140</v>
      </c>
      <c r="S75" s="212">
        <v>0</v>
      </c>
      <c r="T75" s="212">
        <f>ROUND(E75*S75,2)</f>
        <v>0</v>
      </c>
      <c r="U75" s="212"/>
      <c r="V75" s="212" t="s">
        <v>210</v>
      </c>
      <c r="W75" s="212" t="s">
        <v>142</v>
      </c>
      <c r="X75" s="202"/>
      <c r="Y75" s="202"/>
      <c r="Z75" s="202"/>
      <c r="AA75" s="202"/>
      <c r="AB75" s="202"/>
      <c r="AC75" s="202"/>
      <c r="AD75" s="202"/>
      <c r="AE75" s="202" t="s">
        <v>211</v>
      </c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</row>
    <row r="76" spans="1:58" outlineLevel="1">
      <c r="A76" s="234">
        <v>24</v>
      </c>
      <c r="B76" s="235" t="s">
        <v>219</v>
      </c>
      <c r="C76" s="247" t="s">
        <v>220</v>
      </c>
      <c r="D76" s="236" t="s">
        <v>165</v>
      </c>
      <c r="E76" s="237">
        <v>4.9899999999999996E-3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40" t="s">
        <v>140</v>
      </c>
      <c r="S76" s="212">
        <v>0.94199999999999995</v>
      </c>
      <c r="T76" s="212">
        <f>ROUND(E76*S76,2)</f>
        <v>0</v>
      </c>
      <c r="U76" s="212"/>
      <c r="V76" s="212" t="s">
        <v>210</v>
      </c>
      <c r="W76" s="212" t="s">
        <v>142</v>
      </c>
      <c r="X76" s="202"/>
      <c r="Y76" s="202"/>
      <c r="Z76" s="202"/>
      <c r="AA76" s="202"/>
      <c r="AB76" s="202"/>
      <c r="AC76" s="202"/>
      <c r="AD76" s="202"/>
      <c r="AE76" s="202" t="s">
        <v>211</v>
      </c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</row>
    <row r="77" spans="1:58" outlineLevel="1">
      <c r="A77" s="223">
        <v>25</v>
      </c>
      <c r="B77" s="224" t="s">
        <v>221</v>
      </c>
      <c r="C77" s="242" t="s">
        <v>222</v>
      </c>
      <c r="D77" s="225" t="s">
        <v>165</v>
      </c>
      <c r="E77" s="226">
        <v>4.9899999999999996E-3</v>
      </c>
      <c r="F77" s="227"/>
      <c r="G77" s="228">
        <f>ROUND(E77*F77,2)</f>
        <v>0</v>
      </c>
      <c r="H77" s="227"/>
      <c r="I77" s="228">
        <f>ROUND(E77*H77,2)</f>
        <v>0</v>
      </c>
      <c r="J77" s="227"/>
      <c r="K77" s="228">
        <f>ROUND(E77*J77,2)</f>
        <v>0</v>
      </c>
      <c r="L77" s="228">
        <v>21</v>
      </c>
      <c r="M77" s="228">
        <f>G77*(1+L77/100)</f>
        <v>0</v>
      </c>
      <c r="N77" s="226">
        <v>0</v>
      </c>
      <c r="O77" s="226">
        <f>ROUND(E77*N77,2)</f>
        <v>0</v>
      </c>
      <c r="P77" s="226">
        <v>0</v>
      </c>
      <c r="Q77" s="226">
        <f>ROUND(E77*P77,2)</f>
        <v>0</v>
      </c>
      <c r="R77" s="229" t="s">
        <v>140</v>
      </c>
      <c r="S77" s="212">
        <v>0</v>
      </c>
      <c r="T77" s="212">
        <f>ROUND(E77*S77,2)</f>
        <v>0</v>
      </c>
      <c r="U77" s="212"/>
      <c r="V77" s="212" t="s">
        <v>210</v>
      </c>
      <c r="W77" s="212" t="s">
        <v>142</v>
      </c>
      <c r="X77" s="202"/>
      <c r="Y77" s="202"/>
      <c r="Z77" s="202"/>
      <c r="AA77" s="202"/>
      <c r="AB77" s="202"/>
      <c r="AC77" s="202"/>
      <c r="AD77" s="202"/>
      <c r="AE77" s="202" t="s">
        <v>211</v>
      </c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</row>
    <row r="78" spans="1:58" outlineLevel="2">
      <c r="A78" s="209"/>
      <c r="B78" s="210"/>
      <c r="C78" s="244" t="s">
        <v>223</v>
      </c>
      <c r="D78" s="230"/>
      <c r="E78" s="230"/>
      <c r="F78" s="230"/>
      <c r="G78" s="230"/>
      <c r="H78" s="212"/>
      <c r="I78" s="212"/>
      <c r="J78" s="212"/>
      <c r="K78" s="212"/>
      <c r="L78" s="212"/>
      <c r="M78" s="212"/>
      <c r="N78" s="211"/>
      <c r="O78" s="211"/>
      <c r="P78" s="211"/>
      <c r="Q78" s="211"/>
      <c r="R78" s="212"/>
      <c r="S78" s="212"/>
      <c r="T78" s="212"/>
      <c r="U78" s="212"/>
      <c r="V78" s="212"/>
      <c r="W78" s="212"/>
      <c r="X78" s="202"/>
      <c r="Y78" s="202"/>
      <c r="Z78" s="202"/>
      <c r="AA78" s="202"/>
      <c r="AB78" s="202"/>
      <c r="AC78" s="202"/>
      <c r="AD78" s="202"/>
      <c r="AE78" s="202" t="s">
        <v>151</v>
      </c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</row>
    <row r="79" spans="1:58">
      <c r="A79" s="3"/>
      <c r="B79" s="4"/>
      <c r="C79" s="248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AC79">
        <v>12</v>
      </c>
      <c r="AD79">
        <v>21</v>
      </c>
      <c r="AE79" t="s">
        <v>123</v>
      </c>
    </row>
    <row r="80" spans="1:58">
      <c r="A80" s="205"/>
      <c r="B80" s="206" t="s">
        <v>28</v>
      </c>
      <c r="C80" s="249"/>
      <c r="D80" s="207"/>
      <c r="E80" s="208"/>
      <c r="F80" s="208"/>
      <c r="G80" s="222">
        <f>G7+G17+G21+G24+G27+G41+G59+G70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AC80">
        <f>SUMIF(L6:L78,AC79,G6:G78)</f>
        <v>0</v>
      </c>
      <c r="AD80">
        <f>SUMIF(L6:L78,AD79,G6:G78)</f>
        <v>0</v>
      </c>
      <c r="AE80" t="s">
        <v>224</v>
      </c>
    </row>
    <row r="81" spans="3:31">
      <c r="C81" s="250"/>
      <c r="D81" s="10"/>
      <c r="AE81" t="s">
        <v>226</v>
      </c>
    </row>
    <row r="82" spans="3:31">
      <c r="D82" s="10"/>
    </row>
    <row r="83" spans="3:31">
      <c r="D83" s="10"/>
    </row>
    <row r="84" spans="3:31">
      <c r="D84" s="10"/>
    </row>
    <row r="85" spans="3:31">
      <c r="D85" s="10"/>
    </row>
    <row r="86" spans="3:31">
      <c r="D86" s="10"/>
    </row>
    <row r="87" spans="3:31">
      <c r="D87" s="10"/>
    </row>
    <row r="88" spans="3:31">
      <c r="D88" s="10"/>
    </row>
    <row r="89" spans="3:31">
      <c r="D89" s="10"/>
    </row>
    <row r="90" spans="3:31">
      <c r="D90" s="10"/>
    </row>
    <row r="91" spans="3:31">
      <c r="D91" s="10"/>
    </row>
    <row r="92" spans="3:31">
      <c r="D92" s="10"/>
    </row>
    <row r="93" spans="3:31">
      <c r="D93" s="10"/>
    </row>
    <row r="94" spans="3:31">
      <c r="D94" s="10"/>
    </row>
    <row r="95" spans="3:31">
      <c r="D95" s="10"/>
    </row>
    <row r="96" spans="3:31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6">
    <mergeCell ref="C37:G37"/>
    <mergeCell ref="C40:G40"/>
    <mergeCell ref="C58:G58"/>
    <mergeCell ref="C74:G74"/>
    <mergeCell ref="C78:G78"/>
    <mergeCell ref="C13:G13"/>
    <mergeCell ref="C14:G14"/>
    <mergeCell ref="C15:G15"/>
    <mergeCell ref="C26:G26"/>
    <mergeCell ref="C29:G29"/>
    <mergeCell ref="C32:G32"/>
    <mergeCell ref="A1:G1"/>
    <mergeCell ref="C2:G2"/>
    <mergeCell ref="C3:G3"/>
    <mergeCell ref="C11:G11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R1" sqref="R1:S1048576"/>
    </sheetView>
  </sheetViews>
  <sheetFormatPr defaultRowHeight="12.75" outlineLevelRow="3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111</v>
      </c>
      <c r="B1" s="187"/>
      <c r="C1" s="187"/>
      <c r="D1" s="187"/>
      <c r="E1" s="187"/>
      <c r="F1" s="187"/>
      <c r="G1" s="187"/>
      <c r="AE1" t="s">
        <v>112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113</v>
      </c>
    </row>
    <row r="3" spans="1:58" ht="24.95" customHeight="1">
      <c r="A3" s="192" t="s">
        <v>9</v>
      </c>
      <c r="B3" s="193" t="s">
        <v>68</v>
      </c>
      <c r="C3" s="194" t="s">
        <v>69</v>
      </c>
      <c r="D3" s="195"/>
      <c r="E3" s="195"/>
      <c r="F3" s="195"/>
      <c r="G3" s="196"/>
      <c r="AE3" t="s">
        <v>114</v>
      </c>
    </row>
    <row r="4" spans="1:58">
      <c r="D4" s="10"/>
    </row>
    <row r="5" spans="1:58" ht="38.25">
      <c r="A5" s="198" t="s">
        <v>115</v>
      </c>
      <c r="B5" s="200" t="s">
        <v>116</v>
      </c>
      <c r="C5" s="200" t="s">
        <v>117</v>
      </c>
      <c r="D5" s="199" t="s">
        <v>118</v>
      </c>
      <c r="E5" s="198" t="s">
        <v>119</v>
      </c>
      <c r="F5" s="197" t="s">
        <v>120</v>
      </c>
      <c r="G5" s="198" t="s">
        <v>28</v>
      </c>
      <c r="H5" s="201" t="s">
        <v>29</v>
      </c>
      <c r="I5" s="201" t="s">
        <v>121</v>
      </c>
      <c r="J5" s="201" t="s">
        <v>30</v>
      </c>
      <c r="K5" s="201" t="s">
        <v>122</v>
      </c>
      <c r="L5" s="201" t="s">
        <v>123</v>
      </c>
      <c r="M5" s="201" t="s">
        <v>124</v>
      </c>
      <c r="N5" s="201" t="s">
        <v>125</v>
      </c>
      <c r="O5" s="201" t="s">
        <v>126</v>
      </c>
      <c r="P5" s="201" t="s">
        <v>127</v>
      </c>
      <c r="Q5" s="201" t="s">
        <v>128</v>
      </c>
      <c r="R5" s="201" t="s">
        <v>129</v>
      </c>
      <c r="S5" s="201" t="s">
        <v>130</v>
      </c>
      <c r="T5" s="201" t="s">
        <v>131</v>
      </c>
      <c r="U5" s="201" t="s">
        <v>132</v>
      </c>
      <c r="V5" s="201" t="s">
        <v>133</v>
      </c>
      <c r="W5" s="201" t="s">
        <v>134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16" t="s">
        <v>135</v>
      </c>
      <c r="B7" s="217" t="s">
        <v>80</v>
      </c>
      <c r="C7" s="241" t="s">
        <v>81</v>
      </c>
      <c r="D7" s="218"/>
      <c r="E7" s="219"/>
      <c r="F7" s="220"/>
      <c r="G7" s="220">
        <f>SUMIF(AE8:AE10,"&lt;&gt;NOR",G8:G10)</f>
        <v>0</v>
      </c>
      <c r="H7" s="220"/>
      <c r="I7" s="220">
        <f>SUM(I8:I10)</f>
        <v>0</v>
      </c>
      <c r="J7" s="220"/>
      <c r="K7" s="220">
        <f>SUM(K8:K10)</f>
        <v>0</v>
      </c>
      <c r="L7" s="220"/>
      <c r="M7" s="220">
        <f>SUM(M8:M10)</f>
        <v>0</v>
      </c>
      <c r="N7" s="219"/>
      <c r="O7" s="219">
        <f>SUM(O8:O10)</f>
        <v>0.22</v>
      </c>
      <c r="P7" s="219"/>
      <c r="Q7" s="219">
        <f>SUM(Q8:Q10)</f>
        <v>0</v>
      </c>
      <c r="R7" s="221"/>
      <c r="S7" s="215"/>
      <c r="T7" s="215">
        <f>SUM(T8:T10)</f>
        <v>7.61</v>
      </c>
      <c r="U7" s="215"/>
      <c r="V7" s="215"/>
      <c r="W7" s="215"/>
      <c r="AE7" t="s">
        <v>136</v>
      </c>
    </row>
    <row r="8" spans="1:58" outlineLevel="1">
      <c r="A8" s="223">
        <v>1</v>
      </c>
      <c r="B8" s="224" t="s">
        <v>291</v>
      </c>
      <c r="C8" s="242" t="s">
        <v>292</v>
      </c>
      <c r="D8" s="225" t="s">
        <v>148</v>
      </c>
      <c r="E8" s="226">
        <v>6</v>
      </c>
      <c r="F8" s="227"/>
      <c r="G8" s="228">
        <f>ROUND(E8*F8,2)</f>
        <v>0</v>
      </c>
      <c r="H8" s="227"/>
      <c r="I8" s="228">
        <f>ROUND(E8*H8,2)</f>
        <v>0</v>
      </c>
      <c r="J8" s="227"/>
      <c r="K8" s="228">
        <f>ROUND(E8*J8,2)</f>
        <v>0</v>
      </c>
      <c r="L8" s="228">
        <v>21</v>
      </c>
      <c r="M8" s="228">
        <f>G8*(1+L8/100)</f>
        <v>0</v>
      </c>
      <c r="N8" s="226">
        <v>3.5970000000000002E-2</v>
      </c>
      <c r="O8" s="226">
        <f>ROUND(E8*N8,2)</f>
        <v>0.22</v>
      </c>
      <c r="P8" s="226">
        <v>0</v>
      </c>
      <c r="Q8" s="226">
        <f>ROUND(E8*P8,2)</f>
        <v>0</v>
      </c>
      <c r="R8" s="229" t="s">
        <v>140</v>
      </c>
      <c r="S8" s="212">
        <v>1.26858</v>
      </c>
      <c r="T8" s="212">
        <f>ROUND(E8*S8,2)</f>
        <v>7.61</v>
      </c>
      <c r="U8" s="212"/>
      <c r="V8" s="212" t="s">
        <v>141</v>
      </c>
      <c r="W8" s="212" t="s">
        <v>142</v>
      </c>
      <c r="X8" s="202"/>
      <c r="Y8" s="202"/>
      <c r="Z8" s="202"/>
      <c r="AA8" s="202"/>
      <c r="AB8" s="202"/>
      <c r="AC8" s="202"/>
      <c r="AD8" s="202"/>
      <c r="AE8" s="202" t="s">
        <v>143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6" t="s">
        <v>293</v>
      </c>
      <c r="D9" s="233"/>
      <c r="E9" s="233"/>
      <c r="F9" s="233"/>
      <c r="G9" s="233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169</v>
      </c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outlineLevel="2">
      <c r="A10" s="209"/>
      <c r="B10" s="210"/>
      <c r="C10" s="243" t="s">
        <v>294</v>
      </c>
      <c r="D10" s="213"/>
      <c r="E10" s="214">
        <v>6</v>
      </c>
      <c r="F10" s="212"/>
      <c r="G10" s="212"/>
      <c r="H10" s="212"/>
      <c r="I10" s="212"/>
      <c r="J10" s="212"/>
      <c r="K10" s="212"/>
      <c r="L10" s="212"/>
      <c r="M10" s="212"/>
      <c r="N10" s="211"/>
      <c r="O10" s="211"/>
      <c r="P10" s="211"/>
      <c r="Q10" s="211"/>
      <c r="R10" s="212"/>
      <c r="S10" s="212"/>
      <c r="T10" s="212"/>
      <c r="U10" s="212"/>
      <c r="V10" s="212"/>
      <c r="W10" s="212"/>
      <c r="X10" s="202"/>
      <c r="Y10" s="202"/>
      <c r="Z10" s="202"/>
      <c r="AA10" s="202"/>
      <c r="AB10" s="202"/>
      <c r="AC10" s="202"/>
      <c r="AD10" s="202"/>
      <c r="AE10" s="202" t="s">
        <v>145</v>
      </c>
      <c r="AF10" s="202">
        <v>0</v>
      </c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>
      <c r="A11" s="216" t="s">
        <v>135</v>
      </c>
      <c r="B11" s="217" t="s">
        <v>86</v>
      </c>
      <c r="C11" s="241" t="s">
        <v>87</v>
      </c>
      <c r="D11" s="218"/>
      <c r="E11" s="219"/>
      <c r="F11" s="220"/>
      <c r="G11" s="220">
        <f>SUMIF(AE12:AE14,"&lt;&gt;NOR",G12:G14)</f>
        <v>0</v>
      </c>
      <c r="H11" s="220"/>
      <c r="I11" s="220">
        <f>SUM(I12:I14)</f>
        <v>0</v>
      </c>
      <c r="J11" s="220"/>
      <c r="K11" s="220">
        <f>SUM(K12:K14)</f>
        <v>0</v>
      </c>
      <c r="L11" s="220"/>
      <c r="M11" s="220">
        <f>SUM(M12:M14)</f>
        <v>0</v>
      </c>
      <c r="N11" s="219"/>
      <c r="O11" s="219">
        <f>SUM(O12:O14)</f>
        <v>0</v>
      </c>
      <c r="P11" s="219"/>
      <c r="Q11" s="219">
        <f>SUM(Q12:Q14)</f>
        <v>0.32</v>
      </c>
      <c r="R11" s="221"/>
      <c r="S11" s="215"/>
      <c r="T11" s="215">
        <f>SUM(T12:T14)</f>
        <v>0.27</v>
      </c>
      <c r="U11" s="215"/>
      <c r="V11" s="215"/>
      <c r="W11" s="215"/>
      <c r="AE11" t="s">
        <v>136</v>
      </c>
    </row>
    <row r="12" spans="1:58" ht="22.5" outlineLevel="1">
      <c r="A12" s="223">
        <v>2</v>
      </c>
      <c r="B12" s="224" t="s">
        <v>295</v>
      </c>
      <c r="C12" s="242" t="s">
        <v>296</v>
      </c>
      <c r="D12" s="225" t="s">
        <v>297</v>
      </c>
      <c r="E12" s="226">
        <v>0.18</v>
      </c>
      <c r="F12" s="227"/>
      <c r="G12" s="228">
        <f>ROUND(E12*F12,2)</f>
        <v>0</v>
      </c>
      <c r="H12" s="227"/>
      <c r="I12" s="228">
        <f>ROUND(E12*H12,2)</f>
        <v>0</v>
      </c>
      <c r="J12" s="227"/>
      <c r="K12" s="228">
        <f>ROUND(E12*J12,2)</f>
        <v>0</v>
      </c>
      <c r="L12" s="228">
        <v>21</v>
      </c>
      <c r="M12" s="228">
        <f>G12*(1+L12/100)</f>
        <v>0</v>
      </c>
      <c r="N12" s="226">
        <v>1.2800000000000001E-3</v>
      </c>
      <c r="O12" s="226">
        <f>ROUND(E12*N12,2)</f>
        <v>0</v>
      </c>
      <c r="P12" s="226">
        <v>1.8</v>
      </c>
      <c r="Q12" s="226">
        <f>ROUND(E12*P12,2)</f>
        <v>0.32</v>
      </c>
      <c r="R12" s="229" t="s">
        <v>140</v>
      </c>
      <c r="S12" s="212">
        <v>1.52</v>
      </c>
      <c r="T12" s="212">
        <f>ROUND(E12*S12,2)</f>
        <v>0.27</v>
      </c>
      <c r="U12" s="212"/>
      <c r="V12" s="212" t="s">
        <v>141</v>
      </c>
      <c r="W12" s="212" t="s">
        <v>142</v>
      </c>
      <c r="X12" s="202"/>
      <c r="Y12" s="202"/>
      <c r="Z12" s="202"/>
      <c r="AA12" s="202"/>
      <c r="AB12" s="202"/>
      <c r="AC12" s="202"/>
      <c r="AD12" s="202"/>
      <c r="AE12" s="202" t="s">
        <v>143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ht="22.5" outlineLevel="2">
      <c r="A13" s="209"/>
      <c r="B13" s="210"/>
      <c r="C13" s="246" t="s">
        <v>298</v>
      </c>
      <c r="D13" s="233"/>
      <c r="E13" s="233"/>
      <c r="F13" s="233"/>
      <c r="G13" s="233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169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32" t="str">
        <f>C13</f>
        <v>nebo vybourání otvorů průřezové plochy přes 4 m2 ve zdivu nadzákladovém, včetně pomocného lešení o výšce podlahy do 1900 mm a pro zatížení do 1,5 kPa  (150 kg/m2)</v>
      </c>
      <c r="AZ13" s="202"/>
      <c r="BA13" s="202"/>
      <c r="BB13" s="202"/>
      <c r="BC13" s="202"/>
      <c r="BD13" s="202"/>
      <c r="BE13" s="202"/>
      <c r="BF13" s="202"/>
    </row>
    <row r="14" spans="1:58" outlineLevel="2">
      <c r="A14" s="209"/>
      <c r="B14" s="210"/>
      <c r="C14" s="243" t="s">
        <v>299</v>
      </c>
      <c r="D14" s="213"/>
      <c r="E14" s="214">
        <v>0.18</v>
      </c>
      <c r="F14" s="212"/>
      <c r="G14" s="212"/>
      <c r="H14" s="212"/>
      <c r="I14" s="212"/>
      <c r="J14" s="212"/>
      <c r="K14" s="212"/>
      <c r="L14" s="212"/>
      <c r="M14" s="212"/>
      <c r="N14" s="211"/>
      <c r="O14" s="211"/>
      <c r="P14" s="211"/>
      <c r="Q14" s="211"/>
      <c r="R14" s="212"/>
      <c r="S14" s="212"/>
      <c r="T14" s="212"/>
      <c r="U14" s="212"/>
      <c r="V14" s="212"/>
      <c r="W14" s="212"/>
      <c r="X14" s="202"/>
      <c r="Y14" s="202"/>
      <c r="Z14" s="202"/>
      <c r="AA14" s="202"/>
      <c r="AB14" s="202"/>
      <c r="AC14" s="202"/>
      <c r="AD14" s="202"/>
      <c r="AE14" s="202" t="s">
        <v>145</v>
      </c>
      <c r="AF14" s="202">
        <v>0</v>
      </c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</row>
    <row r="15" spans="1:58">
      <c r="A15" s="216" t="s">
        <v>135</v>
      </c>
      <c r="B15" s="217" t="s">
        <v>88</v>
      </c>
      <c r="C15" s="241" t="s">
        <v>89</v>
      </c>
      <c r="D15" s="218"/>
      <c r="E15" s="219"/>
      <c r="F15" s="220"/>
      <c r="G15" s="220">
        <f>SUMIF(AE16:AE17,"&lt;&gt;NOR",G16:G17)</f>
        <v>0</v>
      </c>
      <c r="H15" s="220"/>
      <c r="I15" s="220">
        <f>SUM(I16:I17)</f>
        <v>0</v>
      </c>
      <c r="J15" s="220"/>
      <c r="K15" s="220">
        <f>SUM(K16:K17)</f>
        <v>0</v>
      </c>
      <c r="L15" s="220"/>
      <c r="M15" s="220">
        <f>SUM(M16:M17)</f>
        <v>0</v>
      </c>
      <c r="N15" s="219"/>
      <c r="O15" s="219">
        <f>SUM(O16:O17)</f>
        <v>0</v>
      </c>
      <c r="P15" s="219"/>
      <c r="Q15" s="219">
        <f>SUM(Q16:Q17)</f>
        <v>0</v>
      </c>
      <c r="R15" s="221"/>
      <c r="S15" s="215"/>
      <c r="T15" s="215">
        <f>SUM(T16:T17)</f>
        <v>0.56000000000000005</v>
      </c>
      <c r="U15" s="215"/>
      <c r="V15" s="215"/>
      <c r="W15" s="215"/>
      <c r="AE15" t="s">
        <v>136</v>
      </c>
    </row>
    <row r="16" spans="1:58" ht="22.5" outlineLevel="1">
      <c r="A16" s="223">
        <v>3</v>
      </c>
      <c r="B16" s="224" t="s">
        <v>163</v>
      </c>
      <c r="C16" s="242" t="s">
        <v>164</v>
      </c>
      <c r="D16" s="225" t="s">
        <v>165</v>
      </c>
      <c r="E16" s="226">
        <v>0.21604999999999999</v>
      </c>
      <c r="F16" s="227"/>
      <c r="G16" s="228">
        <f>ROUND(E16*F16,2)</f>
        <v>0</v>
      </c>
      <c r="H16" s="227"/>
      <c r="I16" s="228">
        <f>ROUND(E16*H16,2)</f>
        <v>0</v>
      </c>
      <c r="J16" s="227"/>
      <c r="K16" s="228">
        <f>ROUND(E16*J16,2)</f>
        <v>0</v>
      </c>
      <c r="L16" s="228">
        <v>21</v>
      </c>
      <c r="M16" s="228">
        <f>G16*(1+L16/100)</f>
        <v>0</v>
      </c>
      <c r="N16" s="226">
        <v>0</v>
      </c>
      <c r="O16" s="226">
        <f>ROUND(E16*N16,2)</f>
        <v>0</v>
      </c>
      <c r="P16" s="226">
        <v>0</v>
      </c>
      <c r="Q16" s="226">
        <f>ROUND(E16*P16,2)</f>
        <v>0</v>
      </c>
      <c r="R16" s="229" t="s">
        <v>140</v>
      </c>
      <c r="S16" s="212">
        <v>2.577</v>
      </c>
      <c r="T16" s="212">
        <f>ROUND(E16*S16,2)</f>
        <v>0.56000000000000005</v>
      </c>
      <c r="U16" s="212"/>
      <c r="V16" s="212" t="s">
        <v>166</v>
      </c>
      <c r="W16" s="212" t="s">
        <v>142</v>
      </c>
      <c r="X16" s="202"/>
      <c r="Y16" s="202"/>
      <c r="Z16" s="202"/>
      <c r="AA16" s="202"/>
      <c r="AB16" s="202"/>
      <c r="AC16" s="202"/>
      <c r="AD16" s="202"/>
      <c r="AE16" s="202" t="s">
        <v>167</v>
      </c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</row>
    <row r="17" spans="1:58" outlineLevel="2">
      <c r="A17" s="209"/>
      <c r="B17" s="210"/>
      <c r="C17" s="246" t="s">
        <v>168</v>
      </c>
      <c r="D17" s="233"/>
      <c r="E17" s="233"/>
      <c r="F17" s="233"/>
      <c r="G17" s="233"/>
      <c r="H17" s="212"/>
      <c r="I17" s="212"/>
      <c r="J17" s="212"/>
      <c r="K17" s="212"/>
      <c r="L17" s="212"/>
      <c r="M17" s="212"/>
      <c r="N17" s="211"/>
      <c r="O17" s="211"/>
      <c r="P17" s="211"/>
      <c r="Q17" s="211"/>
      <c r="R17" s="212"/>
      <c r="S17" s="212"/>
      <c r="T17" s="212"/>
      <c r="U17" s="212"/>
      <c r="V17" s="212"/>
      <c r="W17" s="212"/>
      <c r="X17" s="202"/>
      <c r="Y17" s="202"/>
      <c r="Z17" s="202"/>
      <c r="AA17" s="202"/>
      <c r="AB17" s="202"/>
      <c r="AC17" s="202"/>
      <c r="AD17" s="202"/>
      <c r="AE17" s="202" t="s">
        <v>169</v>
      </c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</row>
    <row r="18" spans="1:58">
      <c r="A18" s="216" t="s">
        <v>135</v>
      </c>
      <c r="B18" s="217" t="s">
        <v>90</v>
      </c>
      <c r="C18" s="241" t="s">
        <v>91</v>
      </c>
      <c r="D18" s="218"/>
      <c r="E18" s="219"/>
      <c r="F18" s="220"/>
      <c r="G18" s="220">
        <f>SUMIF(AE19:AE21,"&lt;&gt;NOR",G19:G21)</f>
        <v>0</v>
      </c>
      <c r="H18" s="220"/>
      <c r="I18" s="220">
        <f>SUM(I19:I21)</f>
        <v>0</v>
      </c>
      <c r="J18" s="220"/>
      <c r="K18" s="220">
        <f>SUM(K19:K21)</f>
        <v>0</v>
      </c>
      <c r="L18" s="220"/>
      <c r="M18" s="220">
        <f>SUM(M19:M21)</f>
        <v>0</v>
      </c>
      <c r="N18" s="219"/>
      <c r="O18" s="219">
        <f>SUM(O19:O21)</f>
        <v>0</v>
      </c>
      <c r="P18" s="219"/>
      <c r="Q18" s="219">
        <f>SUM(Q19:Q21)</f>
        <v>0.02</v>
      </c>
      <c r="R18" s="221"/>
      <c r="S18" s="215"/>
      <c r="T18" s="215">
        <f>SUM(T19:T21)</f>
        <v>0.38</v>
      </c>
      <c r="U18" s="215"/>
      <c r="V18" s="215"/>
      <c r="W18" s="215"/>
      <c r="AE18" t="s">
        <v>136</v>
      </c>
    </row>
    <row r="19" spans="1:58" ht="22.5" outlineLevel="1">
      <c r="A19" s="223">
        <v>4</v>
      </c>
      <c r="B19" s="224" t="s">
        <v>300</v>
      </c>
      <c r="C19" s="242" t="s">
        <v>301</v>
      </c>
      <c r="D19" s="225" t="s">
        <v>148</v>
      </c>
      <c r="E19" s="226">
        <v>9.6</v>
      </c>
      <c r="F19" s="227"/>
      <c r="G19" s="228">
        <f>ROUND(E19*F19,2)</f>
        <v>0</v>
      </c>
      <c r="H19" s="227"/>
      <c r="I19" s="228">
        <f>ROUND(E19*H19,2)</f>
        <v>0</v>
      </c>
      <c r="J19" s="227"/>
      <c r="K19" s="228">
        <f>ROUND(E19*J19,2)</f>
        <v>0</v>
      </c>
      <c r="L19" s="228">
        <v>21</v>
      </c>
      <c r="M19" s="228">
        <f>G19*(1+L19/100)</f>
        <v>0</v>
      </c>
      <c r="N19" s="226">
        <v>0</v>
      </c>
      <c r="O19" s="226">
        <f>ROUND(E19*N19,2)</f>
        <v>0</v>
      </c>
      <c r="P19" s="226">
        <v>2.2000000000000001E-3</v>
      </c>
      <c r="Q19" s="226">
        <f>ROUND(E19*P19,2)</f>
        <v>0.02</v>
      </c>
      <c r="R19" s="229" t="s">
        <v>140</v>
      </c>
      <c r="S19" s="212">
        <v>0.04</v>
      </c>
      <c r="T19" s="212">
        <f>ROUND(E19*S19,2)</f>
        <v>0.38</v>
      </c>
      <c r="U19" s="212"/>
      <c r="V19" s="212" t="s">
        <v>141</v>
      </c>
      <c r="W19" s="212" t="s">
        <v>142</v>
      </c>
      <c r="X19" s="202"/>
      <c r="Y19" s="202"/>
      <c r="Z19" s="202"/>
      <c r="AA19" s="202"/>
      <c r="AB19" s="202"/>
      <c r="AC19" s="202"/>
      <c r="AD19" s="202"/>
      <c r="AE19" s="202" t="s">
        <v>143</v>
      </c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</row>
    <row r="20" spans="1:58" outlineLevel="2">
      <c r="A20" s="209"/>
      <c r="B20" s="210"/>
      <c r="C20" s="243" t="s">
        <v>302</v>
      </c>
      <c r="D20" s="213"/>
      <c r="E20" s="214">
        <v>4.8</v>
      </c>
      <c r="F20" s="212"/>
      <c r="G20" s="212"/>
      <c r="H20" s="212"/>
      <c r="I20" s="212"/>
      <c r="J20" s="212"/>
      <c r="K20" s="212"/>
      <c r="L20" s="212"/>
      <c r="M20" s="212"/>
      <c r="N20" s="211"/>
      <c r="O20" s="211"/>
      <c r="P20" s="211"/>
      <c r="Q20" s="211"/>
      <c r="R20" s="212"/>
      <c r="S20" s="212"/>
      <c r="T20" s="212"/>
      <c r="U20" s="212"/>
      <c r="V20" s="212"/>
      <c r="W20" s="212"/>
      <c r="X20" s="202"/>
      <c r="Y20" s="202"/>
      <c r="Z20" s="202"/>
      <c r="AA20" s="202"/>
      <c r="AB20" s="202"/>
      <c r="AC20" s="202"/>
      <c r="AD20" s="202"/>
      <c r="AE20" s="202" t="s">
        <v>145</v>
      </c>
      <c r="AF20" s="202">
        <v>0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</row>
    <row r="21" spans="1:58" outlineLevel="3">
      <c r="A21" s="209"/>
      <c r="B21" s="210"/>
      <c r="C21" s="243" t="s">
        <v>303</v>
      </c>
      <c r="D21" s="213"/>
      <c r="E21" s="214">
        <v>4.8</v>
      </c>
      <c r="F21" s="212"/>
      <c r="G21" s="212"/>
      <c r="H21" s="212"/>
      <c r="I21" s="212"/>
      <c r="J21" s="212"/>
      <c r="K21" s="212"/>
      <c r="L21" s="212"/>
      <c r="M21" s="212"/>
      <c r="N21" s="211"/>
      <c r="O21" s="211"/>
      <c r="P21" s="211"/>
      <c r="Q21" s="211"/>
      <c r="R21" s="212"/>
      <c r="S21" s="212"/>
      <c r="T21" s="212"/>
      <c r="U21" s="212"/>
      <c r="V21" s="212"/>
      <c r="W21" s="212"/>
      <c r="X21" s="202"/>
      <c r="Y21" s="202"/>
      <c r="Z21" s="202"/>
      <c r="AA21" s="202"/>
      <c r="AB21" s="202"/>
      <c r="AC21" s="202"/>
      <c r="AD21" s="202"/>
      <c r="AE21" s="202" t="s">
        <v>145</v>
      </c>
      <c r="AF21" s="202">
        <v>0</v>
      </c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</row>
    <row r="22" spans="1:58">
      <c r="A22" s="216" t="s">
        <v>135</v>
      </c>
      <c r="B22" s="217" t="s">
        <v>94</v>
      </c>
      <c r="C22" s="241" t="s">
        <v>95</v>
      </c>
      <c r="D22" s="218"/>
      <c r="E22" s="219"/>
      <c r="F22" s="220"/>
      <c r="G22" s="220">
        <f>SUMIF(AE23:AE24,"&lt;&gt;NOR",G23:G24)</f>
        <v>0</v>
      </c>
      <c r="H22" s="220"/>
      <c r="I22" s="220">
        <f>SUM(I23:I24)</f>
        <v>0</v>
      </c>
      <c r="J22" s="220"/>
      <c r="K22" s="220">
        <f>SUM(K23:K24)</f>
        <v>0</v>
      </c>
      <c r="L22" s="220"/>
      <c r="M22" s="220">
        <f>SUM(M23:M24)</f>
        <v>0</v>
      </c>
      <c r="N22" s="219"/>
      <c r="O22" s="219">
        <f>SUM(O23:O24)</f>
        <v>0</v>
      </c>
      <c r="P22" s="219"/>
      <c r="Q22" s="219">
        <f>SUM(Q23:Q24)</f>
        <v>0</v>
      </c>
      <c r="R22" s="221"/>
      <c r="S22" s="215"/>
      <c r="T22" s="215">
        <f>SUM(T23:T24)</f>
        <v>0</v>
      </c>
      <c r="U22" s="215"/>
      <c r="V22" s="215"/>
      <c r="W22" s="215"/>
      <c r="AE22" t="s">
        <v>136</v>
      </c>
    </row>
    <row r="23" spans="1:58" outlineLevel="1">
      <c r="A23" s="223">
        <v>5</v>
      </c>
      <c r="B23" s="224" t="s">
        <v>304</v>
      </c>
      <c r="C23" s="242" t="s">
        <v>305</v>
      </c>
      <c r="D23" s="225" t="s">
        <v>259</v>
      </c>
      <c r="E23" s="226">
        <v>1</v>
      </c>
      <c r="F23" s="227"/>
      <c r="G23" s="228">
        <f>ROUND(E23*F23,2)</f>
        <v>0</v>
      </c>
      <c r="H23" s="227"/>
      <c r="I23" s="228">
        <f>ROUND(E23*H23,2)</f>
        <v>0</v>
      </c>
      <c r="J23" s="227"/>
      <c r="K23" s="228">
        <f>ROUND(E23*J23,2)</f>
        <v>0</v>
      </c>
      <c r="L23" s="228">
        <v>21</v>
      </c>
      <c r="M23" s="228">
        <f>G23*(1+L23/100)</f>
        <v>0</v>
      </c>
      <c r="N23" s="226">
        <v>0</v>
      </c>
      <c r="O23" s="226">
        <f>ROUND(E23*N23,2)</f>
        <v>0</v>
      </c>
      <c r="P23" s="226">
        <v>0</v>
      </c>
      <c r="Q23" s="226">
        <f>ROUND(E23*P23,2)</f>
        <v>0</v>
      </c>
      <c r="R23" s="229" t="s">
        <v>149</v>
      </c>
      <c r="S23" s="212">
        <v>0</v>
      </c>
      <c r="T23" s="212">
        <f>ROUND(E23*S23,2)</f>
        <v>0</v>
      </c>
      <c r="U23" s="212"/>
      <c r="V23" s="212" t="s">
        <v>141</v>
      </c>
      <c r="W23" s="212" t="s">
        <v>142</v>
      </c>
      <c r="X23" s="202"/>
      <c r="Y23" s="202"/>
      <c r="Z23" s="202"/>
      <c r="AA23" s="202"/>
      <c r="AB23" s="202"/>
      <c r="AC23" s="202"/>
      <c r="AD23" s="202"/>
      <c r="AE23" s="202" t="s">
        <v>143</v>
      </c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</row>
    <row r="24" spans="1:58" outlineLevel="2">
      <c r="A24" s="209"/>
      <c r="B24" s="210"/>
      <c r="C24" s="244" t="s">
        <v>306</v>
      </c>
      <c r="D24" s="230"/>
      <c r="E24" s="230"/>
      <c r="F24" s="230"/>
      <c r="G24" s="230"/>
      <c r="H24" s="212"/>
      <c r="I24" s="212"/>
      <c r="J24" s="212"/>
      <c r="K24" s="212"/>
      <c r="L24" s="212"/>
      <c r="M24" s="212"/>
      <c r="N24" s="211"/>
      <c r="O24" s="211"/>
      <c r="P24" s="211"/>
      <c r="Q24" s="211"/>
      <c r="R24" s="212"/>
      <c r="S24" s="212"/>
      <c r="T24" s="212"/>
      <c r="U24" s="212"/>
      <c r="V24" s="212"/>
      <c r="W24" s="212"/>
      <c r="X24" s="202"/>
      <c r="Y24" s="202"/>
      <c r="Z24" s="202"/>
      <c r="AA24" s="202"/>
      <c r="AB24" s="202"/>
      <c r="AC24" s="202"/>
      <c r="AD24" s="202"/>
      <c r="AE24" s="202" t="s">
        <v>151</v>
      </c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</row>
    <row r="25" spans="1:58">
      <c r="A25" s="216" t="s">
        <v>135</v>
      </c>
      <c r="B25" s="217" t="s">
        <v>96</v>
      </c>
      <c r="C25" s="241" t="s">
        <v>97</v>
      </c>
      <c r="D25" s="218"/>
      <c r="E25" s="219"/>
      <c r="F25" s="220"/>
      <c r="G25" s="220">
        <f>SUMIF(AE26:AE47,"&lt;&gt;NOR",G26:G47)</f>
        <v>0</v>
      </c>
      <c r="H25" s="220"/>
      <c r="I25" s="220">
        <f>SUM(I26:I47)</f>
        <v>0</v>
      </c>
      <c r="J25" s="220"/>
      <c r="K25" s="220">
        <f>SUM(K26:K47)</f>
        <v>0</v>
      </c>
      <c r="L25" s="220"/>
      <c r="M25" s="220">
        <f>SUM(M26:M47)</f>
        <v>0</v>
      </c>
      <c r="N25" s="219"/>
      <c r="O25" s="219">
        <f>SUM(O26:O47)</f>
        <v>0.63</v>
      </c>
      <c r="P25" s="219"/>
      <c r="Q25" s="219">
        <f>SUM(Q26:Q47)</f>
        <v>3.71</v>
      </c>
      <c r="R25" s="221"/>
      <c r="S25" s="215"/>
      <c r="T25" s="215">
        <f>SUM(T26:T47)</f>
        <v>29.72</v>
      </c>
      <c r="U25" s="215"/>
      <c r="V25" s="215"/>
      <c r="W25" s="215"/>
      <c r="AE25" t="s">
        <v>136</v>
      </c>
    </row>
    <row r="26" spans="1:58" outlineLevel="1">
      <c r="A26" s="223">
        <v>6</v>
      </c>
      <c r="B26" s="224" t="s">
        <v>307</v>
      </c>
      <c r="C26" s="242" t="s">
        <v>308</v>
      </c>
      <c r="D26" s="225" t="s">
        <v>139</v>
      </c>
      <c r="E26" s="226">
        <v>9</v>
      </c>
      <c r="F26" s="227"/>
      <c r="G26" s="228">
        <f>ROUND(E26*F26,2)</f>
        <v>0</v>
      </c>
      <c r="H26" s="227"/>
      <c r="I26" s="228">
        <f>ROUND(E26*H26,2)</f>
        <v>0</v>
      </c>
      <c r="J26" s="227"/>
      <c r="K26" s="228">
        <f>ROUND(E26*J26,2)</f>
        <v>0</v>
      </c>
      <c r="L26" s="228">
        <v>21</v>
      </c>
      <c r="M26" s="228">
        <f>G26*(1+L26/100)</f>
        <v>0</v>
      </c>
      <c r="N26" s="226">
        <v>0</v>
      </c>
      <c r="O26" s="226">
        <f>ROUND(E26*N26,2)</f>
        <v>0</v>
      </c>
      <c r="P26" s="226">
        <v>0.3</v>
      </c>
      <c r="Q26" s="226">
        <f>ROUND(E26*P26,2)</f>
        <v>2.7</v>
      </c>
      <c r="R26" s="229" t="s">
        <v>140</v>
      </c>
      <c r="S26" s="212">
        <v>0.57599999999999996</v>
      </c>
      <c r="T26" s="212">
        <f>ROUND(E26*S26,2)</f>
        <v>5.18</v>
      </c>
      <c r="U26" s="212"/>
      <c r="V26" s="212" t="s">
        <v>141</v>
      </c>
      <c r="W26" s="212" t="s">
        <v>142</v>
      </c>
      <c r="X26" s="202"/>
      <c r="Y26" s="202"/>
      <c r="Z26" s="202"/>
      <c r="AA26" s="202"/>
      <c r="AB26" s="202"/>
      <c r="AC26" s="202"/>
      <c r="AD26" s="202"/>
      <c r="AE26" s="202" t="s">
        <v>143</v>
      </c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1:58" outlineLevel="2">
      <c r="A27" s="209"/>
      <c r="B27" s="210"/>
      <c r="C27" s="243" t="s">
        <v>309</v>
      </c>
      <c r="D27" s="213"/>
      <c r="E27" s="214">
        <v>4.5</v>
      </c>
      <c r="F27" s="212"/>
      <c r="G27" s="212"/>
      <c r="H27" s="212"/>
      <c r="I27" s="212"/>
      <c r="J27" s="212"/>
      <c r="K27" s="212"/>
      <c r="L27" s="212"/>
      <c r="M27" s="212"/>
      <c r="N27" s="211"/>
      <c r="O27" s="211"/>
      <c r="P27" s="211"/>
      <c r="Q27" s="211"/>
      <c r="R27" s="212"/>
      <c r="S27" s="212"/>
      <c r="T27" s="212"/>
      <c r="U27" s="212"/>
      <c r="V27" s="212"/>
      <c r="W27" s="212"/>
      <c r="X27" s="202"/>
      <c r="Y27" s="202"/>
      <c r="Z27" s="202"/>
      <c r="AA27" s="202"/>
      <c r="AB27" s="202"/>
      <c r="AC27" s="202"/>
      <c r="AD27" s="202"/>
      <c r="AE27" s="202" t="s">
        <v>145</v>
      </c>
      <c r="AF27" s="202">
        <v>0</v>
      </c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</row>
    <row r="28" spans="1:58" outlineLevel="3">
      <c r="A28" s="209"/>
      <c r="B28" s="210"/>
      <c r="C28" s="243" t="s">
        <v>310</v>
      </c>
      <c r="D28" s="213"/>
      <c r="E28" s="214">
        <v>4.5</v>
      </c>
      <c r="F28" s="212"/>
      <c r="G28" s="212"/>
      <c r="H28" s="212"/>
      <c r="I28" s="212"/>
      <c r="J28" s="212"/>
      <c r="K28" s="212"/>
      <c r="L28" s="212"/>
      <c r="M28" s="212"/>
      <c r="N28" s="211"/>
      <c r="O28" s="211"/>
      <c r="P28" s="211"/>
      <c r="Q28" s="211"/>
      <c r="R28" s="212"/>
      <c r="S28" s="212"/>
      <c r="T28" s="212"/>
      <c r="U28" s="212"/>
      <c r="V28" s="212"/>
      <c r="W28" s="212"/>
      <c r="X28" s="202"/>
      <c r="Y28" s="202"/>
      <c r="Z28" s="202"/>
      <c r="AA28" s="202"/>
      <c r="AB28" s="202"/>
      <c r="AC28" s="202"/>
      <c r="AD28" s="202"/>
      <c r="AE28" s="202" t="s">
        <v>145</v>
      </c>
      <c r="AF28" s="202">
        <v>0</v>
      </c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1:58" ht="22.5" outlineLevel="1">
      <c r="A29" s="223">
        <v>7</v>
      </c>
      <c r="B29" s="224" t="s">
        <v>311</v>
      </c>
      <c r="C29" s="242" t="s">
        <v>312</v>
      </c>
      <c r="D29" s="225" t="s">
        <v>148</v>
      </c>
      <c r="E29" s="226">
        <v>28.8</v>
      </c>
      <c r="F29" s="227"/>
      <c r="G29" s="228">
        <f>ROUND(E29*F29,2)</f>
        <v>0</v>
      </c>
      <c r="H29" s="227"/>
      <c r="I29" s="228">
        <f>ROUND(E29*H29,2)</f>
        <v>0</v>
      </c>
      <c r="J29" s="227"/>
      <c r="K29" s="228">
        <f>ROUND(E29*J29,2)</f>
        <v>0</v>
      </c>
      <c r="L29" s="228">
        <v>21</v>
      </c>
      <c r="M29" s="228">
        <f>G29*(1+L29/100)</f>
        <v>0</v>
      </c>
      <c r="N29" s="226">
        <v>0</v>
      </c>
      <c r="O29" s="226">
        <f>ROUND(E29*N29,2)</f>
        <v>0</v>
      </c>
      <c r="P29" s="226">
        <v>3.5000000000000003E-2</v>
      </c>
      <c r="Q29" s="226">
        <f>ROUND(E29*P29,2)</f>
        <v>1.01</v>
      </c>
      <c r="R29" s="229" t="s">
        <v>140</v>
      </c>
      <c r="S29" s="212">
        <v>0.09</v>
      </c>
      <c r="T29" s="212">
        <f>ROUND(E29*S29,2)</f>
        <v>2.59</v>
      </c>
      <c r="U29" s="212"/>
      <c r="V29" s="212" t="s">
        <v>141</v>
      </c>
      <c r="W29" s="212" t="s">
        <v>142</v>
      </c>
      <c r="X29" s="202"/>
      <c r="Y29" s="202"/>
      <c r="Z29" s="202"/>
      <c r="AA29" s="202"/>
      <c r="AB29" s="202"/>
      <c r="AC29" s="202"/>
      <c r="AD29" s="202"/>
      <c r="AE29" s="202" t="s">
        <v>143</v>
      </c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1:58" outlineLevel="2">
      <c r="A30" s="209"/>
      <c r="B30" s="210"/>
      <c r="C30" s="243" t="s">
        <v>313</v>
      </c>
      <c r="D30" s="213"/>
      <c r="E30" s="214">
        <v>14.4</v>
      </c>
      <c r="F30" s="212"/>
      <c r="G30" s="212"/>
      <c r="H30" s="212"/>
      <c r="I30" s="212"/>
      <c r="J30" s="212"/>
      <c r="K30" s="212"/>
      <c r="L30" s="212"/>
      <c r="M30" s="212"/>
      <c r="N30" s="211"/>
      <c r="O30" s="211"/>
      <c r="P30" s="211"/>
      <c r="Q30" s="211"/>
      <c r="R30" s="212"/>
      <c r="S30" s="212"/>
      <c r="T30" s="212"/>
      <c r="U30" s="212"/>
      <c r="V30" s="212"/>
      <c r="W30" s="212"/>
      <c r="X30" s="202"/>
      <c r="Y30" s="202"/>
      <c r="Z30" s="202"/>
      <c r="AA30" s="202"/>
      <c r="AB30" s="202"/>
      <c r="AC30" s="202"/>
      <c r="AD30" s="202"/>
      <c r="AE30" s="202" t="s">
        <v>145</v>
      </c>
      <c r="AF30" s="202">
        <v>0</v>
      </c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1:58" outlineLevel="3">
      <c r="A31" s="209"/>
      <c r="B31" s="210"/>
      <c r="C31" s="243" t="s">
        <v>314</v>
      </c>
      <c r="D31" s="213"/>
      <c r="E31" s="214">
        <v>14.4</v>
      </c>
      <c r="F31" s="212"/>
      <c r="G31" s="212"/>
      <c r="H31" s="212"/>
      <c r="I31" s="212"/>
      <c r="J31" s="212"/>
      <c r="K31" s="212"/>
      <c r="L31" s="212"/>
      <c r="M31" s="212"/>
      <c r="N31" s="211"/>
      <c r="O31" s="211"/>
      <c r="P31" s="211"/>
      <c r="Q31" s="211"/>
      <c r="R31" s="212"/>
      <c r="S31" s="212"/>
      <c r="T31" s="212"/>
      <c r="U31" s="212"/>
      <c r="V31" s="212"/>
      <c r="W31" s="212"/>
      <c r="X31" s="202"/>
      <c r="Y31" s="202"/>
      <c r="Z31" s="202"/>
      <c r="AA31" s="202"/>
      <c r="AB31" s="202"/>
      <c r="AC31" s="202"/>
      <c r="AD31" s="202"/>
      <c r="AE31" s="202" t="s">
        <v>145</v>
      </c>
      <c r="AF31" s="202">
        <v>0</v>
      </c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1:58" ht="22.5" outlineLevel="1">
      <c r="A32" s="223">
        <v>8</v>
      </c>
      <c r="B32" s="224" t="s">
        <v>315</v>
      </c>
      <c r="C32" s="242" t="s">
        <v>316</v>
      </c>
      <c r="D32" s="225" t="s">
        <v>139</v>
      </c>
      <c r="E32" s="226">
        <v>29</v>
      </c>
      <c r="F32" s="227"/>
      <c r="G32" s="228">
        <f>ROUND(E32*F32,2)</f>
        <v>0</v>
      </c>
      <c r="H32" s="227"/>
      <c r="I32" s="228">
        <f>ROUND(E32*H32,2)</f>
        <v>0</v>
      </c>
      <c r="J32" s="227"/>
      <c r="K32" s="228">
        <f>ROUND(E32*J32,2)</f>
        <v>0</v>
      </c>
      <c r="L32" s="228">
        <v>21</v>
      </c>
      <c r="M32" s="228">
        <f>G32*(1+L32/100)</f>
        <v>0</v>
      </c>
      <c r="N32" s="226">
        <v>2.5500000000000002E-3</v>
      </c>
      <c r="O32" s="226">
        <f>ROUND(E32*N32,2)</f>
        <v>7.0000000000000007E-2</v>
      </c>
      <c r="P32" s="226">
        <v>0</v>
      </c>
      <c r="Q32" s="226">
        <f>ROUND(E32*P32,2)</f>
        <v>0</v>
      </c>
      <c r="R32" s="229" t="s">
        <v>140</v>
      </c>
      <c r="S32" s="212">
        <v>0.59799999999999998</v>
      </c>
      <c r="T32" s="212">
        <f>ROUND(E32*S32,2)</f>
        <v>17.34</v>
      </c>
      <c r="U32" s="212"/>
      <c r="V32" s="212" t="s">
        <v>141</v>
      </c>
      <c r="W32" s="212" t="s">
        <v>142</v>
      </c>
      <c r="X32" s="202"/>
      <c r="Y32" s="202"/>
      <c r="Z32" s="202"/>
      <c r="AA32" s="202"/>
      <c r="AB32" s="202"/>
      <c r="AC32" s="202"/>
      <c r="AD32" s="202"/>
      <c r="AE32" s="202" t="s">
        <v>143</v>
      </c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1:58" outlineLevel="2">
      <c r="A33" s="209"/>
      <c r="B33" s="210"/>
      <c r="C33" s="246" t="s">
        <v>317</v>
      </c>
      <c r="D33" s="233"/>
      <c r="E33" s="233"/>
      <c r="F33" s="233"/>
      <c r="G33" s="233"/>
      <c r="H33" s="212"/>
      <c r="I33" s="212"/>
      <c r="J33" s="212"/>
      <c r="K33" s="212"/>
      <c r="L33" s="212"/>
      <c r="M33" s="212"/>
      <c r="N33" s="211"/>
      <c r="O33" s="211"/>
      <c r="P33" s="211"/>
      <c r="Q33" s="211"/>
      <c r="R33" s="212"/>
      <c r="S33" s="212"/>
      <c r="T33" s="212"/>
      <c r="U33" s="212"/>
      <c r="V33" s="212"/>
      <c r="W33" s="212"/>
      <c r="X33" s="202"/>
      <c r="Y33" s="202"/>
      <c r="Z33" s="202"/>
      <c r="AA33" s="202"/>
      <c r="AB33" s="202"/>
      <c r="AC33" s="202"/>
      <c r="AD33" s="202"/>
      <c r="AE33" s="202" t="s">
        <v>169</v>
      </c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1:58" outlineLevel="2">
      <c r="A34" s="209"/>
      <c r="B34" s="210"/>
      <c r="C34" s="243" t="s">
        <v>318</v>
      </c>
      <c r="D34" s="213"/>
      <c r="E34" s="214">
        <v>24</v>
      </c>
      <c r="F34" s="212"/>
      <c r="G34" s="212"/>
      <c r="H34" s="212"/>
      <c r="I34" s="212"/>
      <c r="J34" s="212"/>
      <c r="K34" s="212"/>
      <c r="L34" s="212"/>
      <c r="M34" s="212"/>
      <c r="N34" s="211"/>
      <c r="O34" s="211"/>
      <c r="P34" s="211"/>
      <c r="Q34" s="211"/>
      <c r="R34" s="212"/>
      <c r="S34" s="212"/>
      <c r="T34" s="212"/>
      <c r="U34" s="212"/>
      <c r="V34" s="212"/>
      <c r="W34" s="212"/>
      <c r="X34" s="202"/>
      <c r="Y34" s="202"/>
      <c r="Z34" s="202"/>
      <c r="AA34" s="202"/>
      <c r="AB34" s="202"/>
      <c r="AC34" s="202"/>
      <c r="AD34" s="202"/>
      <c r="AE34" s="202" t="s">
        <v>145</v>
      </c>
      <c r="AF34" s="202">
        <v>0</v>
      </c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1:58" outlineLevel="3">
      <c r="A35" s="209"/>
      <c r="B35" s="210"/>
      <c r="C35" s="243" t="s">
        <v>319</v>
      </c>
      <c r="D35" s="213"/>
      <c r="E35" s="214">
        <v>5</v>
      </c>
      <c r="F35" s="212"/>
      <c r="G35" s="212"/>
      <c r="H35" s="212"/>
      <c r="I35" s="212"/>
      <c r="J35" s="212"/>
      <c r="K35" s="212"/>
      <c r="L35" s="212"/>
      <c r="M35" s="212"/>
      <c r="N35" s="211"/>
      <c r="O35" s="211"/>
      <c r="P35" s="211"/>
      <c r="Q35" s="211"/>
      <c r="R35" s="212"/>
      <c r="S35" s="212"/>
      <c r="T35" s="212"/>
      <c r="U35" s="212"/>
      <c r="V35" s="212"/>
      <c r="W35" s="212"/>
      <c r="X35" s="202"/>
      <c r="Y35" s="202"/>
      <c r="Z35" s="202"/>
      <c r="AA35" s="202"/>
      <c r="AB35" s="202"/>
      <c r="AC35" s="202"/>
      <c r="AD35" s="202"/>
      <c r="AE35" s="202" t="s">
        <v>145</v>
      </c>
      <c r="AF35" s="202">
        <v>0</v>
      </c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</row>
    <row r="36" spans="1:58" outlineLevel="1">
      <c r="A36" s="223">
        <v>9</v>
      </c>
      <c r="B36" s="224" t="s">
        <v>320</v>
      </c>
      <c r="C36" s="242" t="s">
        <v>321</v>
      </c>
      <c r="D36" s="225" t="s">
        <v>297</v>
      </c>
      <c r="E36" s="226">
        <v>0.56840000000000002</v>
      </c>
      <c r="F36" s="227"/>
      <c r="G36" s="228">
        <f>ROUND(E36*F36,2)</f>
        <v>0</v>
      </c>
      <c r="H36" s="227"/>
      <c r="I36" s="228">
        <f>ROUND(E36*H36,2)</f>
        <v>0</v>
      </c>
      <c r="J36" s="227"/>
      <c r="K36" s="228">
        <f>ROUND(E36*J36,2)</f>
        <v>0</v>
      </c>
      <c r="L36" s="228">
        <v>21</v>
      </c>
      <c r="M36" s="228">
        <f>G36*(1+L36/100)</f>
        <v>0</v>
      </c>
      <c r="N36" s="226">
        <v>2.6839999999999999E-2</v>
      </c>
      <c r="O36" s="226">
        <f>ROUND(E36*N36,2)</f>
        <v>0.02</v>
      </c>
      <c r="P36" s="226">
        <v>0</v>
      </c>
      <c r="Q36" s="226">
        <f>ROUND(E36*P36,2)</f>
        <v>0</v>
      </c>
      <c r="R36" s="229" t="s">
        <v>140</v>
      </c>
      <c r="S36" s="212">
        <v>0</v>
      </c>
      <c r="T36" s="212">
        <f>ROUND(E36*S36,2)</f>
        <v>0</v>
      </c>
      <c r="U36" s="212"/>
      <c r="V36" s="212" t="s">
        <v>141</v>
      </c>
      <c r="W36" s="212" t="s">
        <v>142</v>
      </c>
      <c r="X36" s="202"/>
      <c r="Y36" s="202"/>
      <c r="Z36" s="202"/>
      <c r="AA36" s="202"/>
      <c r="AB36" s="202"/>
      <c r="AC36" s="202"/>
      <c r="AD36" s="202"/>
      <c r="AE36" s="202" t="s">
        <v>143</v>
      </c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</row>
    <row r="37" spans="1:58" outlineLevel="2">
      <c r="A37" s="209"/>
      <c r="B37" s="210"/>
      <c r="C37" s="243" t="s">
        <v>322</v>
      </c>
      <c r="D37" s="213"/>
      <c r="E37" s="214">
        <v>0.56840000000000002</v>
      </c>
      <c r="F37" s="212"/>
      <c r="G37" s="212"/>
      <c r="H37" s="212"/>
      <c r="I37" s="212"/>
      <c r="J37" s="212"/>
      <c r="K37" s="212"/>
      <c r="L37" s="212"/>
      <c r="M37" s="212"/>
      <c r="N37" s="211"/>
      <c r="O37" s="211"/>
      <c r="P37" s="211"/>
      <c r="Q37" s="211"/>
      <c r="R37" s="212"/>
      <c r="S37" s="212"/>
      <c r="T37" s="212"/>
      <c r="U37" s="212"/>
      <c r="V37" s="212"/>
      <c r="W37" s="212"/>
      <c r="X37" s="202"/>
      <c r="Y37" s="202"/>
      <c r="Z37" s="202"/>
      <c r="AA37" s="202"/>
      <c r="AB37" s="202"/>
      <c r="AC37" s="202"/>
      <c r="AD37" s="202"/>
      <c r="AE37" s="202" t="s">
        <v>145</v>
      </c>
      <c r="AF37" s="202">
        <v>5</v>
      </c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</row>
    <row r="38" spans="1:58" outlineLevel="1">
      <c r="A38" s="223">
        <v>10</v>
      </c>
      <c r="B38" s="224" t="s">
        <v>323</v>
      </c>
      <c r="C38" s="242" t="s">
        <v>324</v>
      </c>
      <c r="D38" s="225" t="s">
        <v>148</v>
      </c>
      <c r="E38" s="226">
        <v>13.2</v>
      </c>
      <c r="F38" s="227"/>
      <c r="G38" s="228">
        <f>ROUND(E38*F38,2)</f>
        <v>0</v>
      </c>
      <c r="H38" s="227"/>
      <c r="I38" s="228">
        <f>ROUND(E38*H38,2)</f>
        <v>0</v>
      </c>
      <c r="J38" s="227"/>
      <c r="K38" s="228">
        <f>ROUND(E38*J38,2)</f>
        <v>0</v>
      </c>
      <c r="L38" s="228">
        <v>21</v>
      </c>
      <c r="M38" s="228">
        <f>G38*(1+L38/100)</f>
        <v>0</v>
      </c>
      <c r="N38" s="226">
        <v>8.0000000000000007E-5</v>
      </c>
      <c r="O38" s="226">
        <f>ROUND(E38*N38,2)</f>
        <v>0</v>
      </c>
      <c r="P38" s="226">
        <v>0</v>
      </c>
      <c r="Q38" s="226">
        <f>ROUND(E38*P38,2)</f>
        <v>0</v>
      </c>
      <c r="R38" s="229" t="s">
        <v>140</v>
      </c>
      <c r="S38" s="212">
        <v>0.26</v>
      </c>
      <c r="T38" s="212">
        <f>ROUND(E38*S38,2)</f>
        <v>3.43</v>
      </c>
      <c r="U38" s="212"/>
      <c r="V38" s="212" t="s">
        <v>141</v>
      </c>
      <c r="W38" s="212" t="s">
        <v>142</v>
      </c>
      <c r="X38" s="202"/>
      <c r="Y38" s="202"/>
      <c r="Z38" s="202"/>
      <c r="AA38" s="202"/>
      <c r="AB38" s="202"/>
      <c r="AC38" s="202"/>
      <c r="AD38" s="202"/>
      <c r="AE38" s="202" t="s">
        <v>143</v>
      </c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8" outlineLevel="2">
      <c r="A39" s="209"/>
      <c r="B39" s="210"/>
      <c r="C39" s="246" t="s">
        <v>325</v>
      </c>
      <c r="D39" s="233"/>
      <c r="E39" s="233"/>
      <c r="F39" s="233"/>
      <c r="G39" s="233"/>
      <c r="H39" s="212"/>
      <c r="I39" s="212"/>
      <c r="J39" s="212"/>
      <c r="K39" s="212"/>
      <c r="L39" s="212"/>
      <c r="M39" s="212"/>
      <c r="N39" s="211"/>
      <c r="O39" s="211"/>
      <c r="P39" s="211"/>
      <c r="Q39" s="211"/>
      <c r="R39" s="212"/>
      <c r="S39" s="212"/>
      <c r="T39" s="212"/>
      <c r="U39" s="212"/>
      <c r="V39" s="212"/>
      <c r="W39" s="212"/>
      <c r="X39" s="202"/>
      <c r="Y39" s="202"/>
      <c r="Z39" s="202"/>
      <c r="AA39" s="202"/>
      <c r="AB39" s="202"/>
      <c r="AC39" s="202"/>
      <c r="AD39" s="202"/>
      <c r="AE39" s="202" t="s">
        <v>169</v>
      </c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8" outlineLevel="2">
      <c r="A40" s="209"/>
      <c r="B40" s="210"/>
      <c r="C40" s="243" t="s">
        <v>326</v>
      </c>
      <c r="D40" s="213"/>
      <c r="E40" s="214">
        <v>6.6</v>
      </c>
      <c r="F40" s="212"/>
      <c r="G40" s="212"/>
      <c r="H40" s="212"/>
      <c r="I40" s="212"/>
      <c r="J40" s="212"/>
      <c r="K40" s="212"/>
      <c r="L40" s="212"/>
      <c r="M40" s="212"/>
      <c r="N40" s="211"/>
      <c r="O40" s="211"/>
      <c r="P40" s="211"/>
      <c r="Q40" s="211"/>
      <c r="R40" s="212"/>
      <c r="S40" s="212"/>
      <c r="T40" s="212"/>
      <c r="U40" s="212"/>
      <c r="V40" s="212"/>
      <c r="W40" s="212"/>
      <c r="X40" s="202"/>
      <c r="Y40" s="202"/>
      <c r="Z40" s="202"/>
      <c r="AA40" s="202"/>
      <c r="AB40" s="202"/>
      <c r="AC40" s="202"/>
      <c r="AD40" s="202"/>
      <c r="AE40" s="202" t="s">
        <v>145</v>
      </c>
      <c r="AF40" s="202">
        <v>0</v>
      </c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 outlineLevel="3">
      <c r="A41" s="209"/>
      <c r="B41" s="210"/>
      <c r="C41" s="243" t="s">
        <v>327</v>
      </c>
      <c r="D41" s="213"/>
      <c r="E41" s="214">
        <v>6.6</v>
      </c>
      <c r="F41" s="212"/>
      <c r="G41" s="212"/>
      <c r="H41" s="212"/>
      <c r="I41" s="212"/>
      <c r="J41" s="212"/>
      <c r="K41" s="212"/>
      <c r="L41" s="212"/>
      <c r="M41" s="212"/>
      <c r="N41" s="211"/>
      <c r="O41" s="211"/>
      <c r="P41" s="211"/>
      <c r="Q41" s="211"/>
      <c r="R41" s="212"/>
      <c r="S41" s="212"/>
      <c r="T41" s="212"/>
      <c r="U41" s="212"/>
      <c r="V41" s="212"/>
      <c r="W41" s="212"/>
      <c r="X41" s="202"/>
      <c r="Y41" s="202"/>
      <c r="Z41" s="202"/>
      <c r="AA41" s="202"/>
      <c r="AB41" s="202"/>
      <c r="AC41" s="202"/>
      <c r="AD41" s="202"/>
      <c r="AE41" s="202" t="s">
        <v>145</v>
      </c>
      <c r="AF41" s="202">
        <v>0</v>
      </c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</row>
    <row r="42" spans="1:58" ht="22.5" outlineLevel="1">
      <c r="A42" s="223">
        <v>11</v>
      </c>
      <c r="B42" s="224" t="s">
        <v>328</v>
      </c>
      <c r="C42" s="242" t="s">
        <v>329</v>
      </c>
      <c r="D42" s="225" t="s">
        <v>297</v>
      </c>
      <c r="E42" s="226">
        <v>0.62524000000000002</v>
      </c>
      <c r="F42" s="227"/>
      <c r="G42" s="228">
        <f>ROUND(E42*F42,2)</f>
        <v>0</v>
      </c>
      <c r="H42" s="227"/>
      <c r="I42" s="228">
        <f>ROUND(E42*H42,2)</f>
        <v>0</v>
      </c>
      <c r="J42" s="227"/>
      <c r="K42" s="228">
        <f>ROUND(E42*J42,2)</f>
        <v>0</v>
      </c>
      <c r="L42" s="228">
        <v>21</v>
      </c>
      <c r="M42" s="228">
        <f>G42*(1+L42/100)</f>
        <v>0</v>
      </c>
      <c r="N42" s="226">
        <v>0.5</v>
      </c>
      <c r="O42" s="226">
        <f>ROUND(E42*N42,2)</f>
        <v>0.31</v>
      </c>
      <c r="P42" s="226">
        <v>0</v>
      </c>
      <c r="Q42" s="226">
        <f>ROUND(E42*P42,2)</f>
        <v>0</v>
      </c>
      <c r="R42" s="229" t="s">
        <v>140</v>
      </c>
      <c r="S42" s="212">
        <v>0</v>
      </c>
      <c r="T42" s="212">
        <f>ROUND(E42*S42,2)</f>
        <v>0</v>
      </c>
      <c r="U42" s="212"/>
      <c r="V42" s="212" t="s">
        <v>175</v>
      </c>
      <c r="W42" s="212" t="s">
        <v>142</v>
      </c>
      <c r="X42" s="202"/>
      <c r="Y42" s="202"/>
      <c r="Z42" s="202"/>
      <c r="AA42" s="202"/>
      <c r="AB42" s="202"/>
      <c r="AC42" s="202"/>
      <c r="AD42" s="202"/>
      <c r="AE42" s="202" t="s">
        <v>176</v>
      </c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8" outlineLevel="2">
      <c r="A43" s="209"/>
      <c r="B43" s="210"/>
      <c r="C43" s="243" t="s">
        <v>330</v>
      </c>
      <c r="D43" s="213"/>
      <c r="E43" s="214">
        <v>0.62524000000000002</v>
      </c>
      <c r="F43" s="212"/>
      <c r="G43" s="212"/>
      <c r="H43" s="212"/>
      <c r="I43" s="212"/>
      <c r="J43" s="212"/>
      <c r="K43" s="212"/>
      <c r="L43" s="212"/>
      <c r="M43" s="212"/>
      <c r="N43" s="211"/>
      <c r="O43" s="211"/>
      <c r="P43" s="211"/>
      <c r="Q43" s="211"/>
      <c r="R43" s="212"/>
      <c r="S43" s="212"/>
      <c r="T43" s="212"/>
      <c r="U43" s="212"/>
      <c r="V43" s="212"/>
      <c r="W43" s="212"/>
      <c r="X43" s="202"/>
      <c r="Y43" s="202"/>
      <c r="Z43" s="202"/>
      <c r="AA43" s="202"/>
      <c r="AB43" s="202"/>
      <c r="AC43" s="202"/>
      <c r="AD43" s="202"/>
      <c r="AE43" s="202" t="s">
        <v>145</v>
      </c>
      <c r="AF43" s="202">
        <v>5</v>
      </c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</row>
    <row r="44" spans="1:58" outlineLevel="1">
      <c r="A44" s="223">
        <v>12</v>
      </c>
      <c r="B44" s="224" t="s">
        <v>331</v>
      </c>
      <c r="C44" s="242" t="s">
        <v>332</v>
      </c>
      <c r="D44" s="225" t="s">
        <v>148</v>
      </c>
      <c r="E44" s="226">
        <v>14.52</v>
      </c>
      <c r="F44" s="227"/>
      <c r="G44" s="228">
        <f>ROUND(E44*F44,2)</f>
        <v>0</v>
      </c>
      <c r="H44" s="227"/>
      <c r="I44" s="228">
        <f>ROUND(E44*H44,2)</f>
        <v>0</v>
      </c>
      <c r="J44" s="227"/>
      <c r="K44" s="228">
        <f>ROUND(E44*J44,2)</f>
        <v>0</v>
      </c>
      <c r="L44" s="228">
        <v>21</v>
      </c>
      <c r="M44" s="228">
        <f>G44*(1+L44/100)</f>
        <v>0</v>
      </c>
      <c r="N44" s="226">
        <v>1.5699999999999999E-2</v>
      </c>
      <c r="O44" s="226">
        <f>ROUND(E44*N44,2)</f>
        <v>0.23</v>
      </c>
      <c r="P44" s="226">
        <v>0</v>
      </c>
      <c r="Q44" s="226">
        <f>ROUND(E44*P44,2)</f>
        <v>0</v>
      </c>
      <c r="R44" s="229" t="s">
        <v>140</v>
      </c>
      <c r="S44" s="212">
        <v>0</v>
      </c>
      <c r="T44" s="212">
        <f>ROUND(E44*S44,2)</f>
        <v>0</v>
      </c>
      <c r="U44" s="212"/>
      <c r="V44" s="212" t="s">
        <v>175</v>
      </c>
      <c r="W44" s="212" t="s">
        <v>142</v>
      </c>
      <c r="X44" s="202"/>
      <c r="Y44" s="202"/>
      <c r="Z44" s="202"/>
      <c r="AA44" s="202"/>
      <c r="AB44" s="202"/>
      <c r="AC44" s="202"/>
      <c r="AD44" s="202"/>
      <c r="AE44" s="202" t="s">
        <v>176</v>
      </c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8" outlineLevel="2">
      <c r="A45" s="209"/>
      <c r="B45" s="210"/>
      <c r="C45" s="243" t="s">
        <v>333</v>
      </c>
      <c r="D45" s="213"/>
      <c r="E45" s="214">
        <v>14.52</v>
      </c>
      <c r="F45" s="212"/>
      <c r="G45" s="212"/>
      <c r="H45" s="212"/>
      <c r="I45" s="212"/>
      <c r="J45" s="212"/>
      <c r="K45" s="212"/>
      <c r="L45" s="212"/>
      <c r="M45" s="212"/>
      <c r="N45" s="211"/>
      <c r="O45" s="211"/>
      <c r="P45" s="211"/>
      <c r="Q45" s="211"/>
      <c r="R45" s="212"/>
      <c r="S45" s="212"/>
      <c r="T45" s="212"/>
      <c r="U45" s="212"/>
      <c r="V45" s="212"/>
      <c r="W45" s="212"/>
      <c r="X45" s="202"/>
      <c r="Y45" s="202"/>
      <c r="Z45" s="202"/>
      <c r="AA45" s="202"/>
      <c r="AB45" s="202"/>
      <c r="AC45" s="202"/>
      <c r="AD45" s="202"/>
      <c r="AE45" s="202" t="s">
        <v>145</v>
      </c>
      <c r="AF45" s="202">
        <v>5</v>
      </c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8" outlineLevel="1">
      <c r="A46" s="223">
        <v>13</v>
      </c>
      <c r="B46" s="224" t="s">
        <v>334</v>
      </c>
      <c r="C46" s="242" t="s">
        <v>335</v>
      </c>
      <c r="D46" s="225" t="s">
        <v>165</v>
      </c>
      <c r="E46" s="226">
        <v>0.63085000000000002</v>
      </c>
      <c r="F46" s="227"/>
      <c r="G46" s="228">
        <f>ROUND(E46*F46,2)</f>
        <v>0</v>
      </c>
      <c r="H46" s="227"/>
      <c r="I46" s="228">
        <f>ROUND(E46*H46,2)</f>
        <v>0</v>
      </c>
      <c r="J46" s="227"/>
      <c r="K46" s="228">
        <f>ROUND(E46*J46,2)</f>
        <v>0</v>
      </c>
      <c r="L46" s="228">
        <v>21</v>
      </c>
      <c r="M46" s="228">
        <f>G46*(1+L46/100)</f>
        <v>0</v>
      </c>
      <c r="N46" s="226">
        <v>0</v>
      </c>
      <c r="O46" s="226">
        <f>ROUND(E46*N46,2)</f>
        <v>0</v>
      </c>
      <c r="P46" s="226">
        <v>0</v>
      </c>
      <c r="Q46" s="226">
        <f>ROUND(E46*P46,2)</f>
        <v>0</v>
      </c>
      <c r="R46" s="229" t="s">
        <v>140</v>
      </c>
      <c r="S46" s="212">
        <v>1.863</v>
      </c>
      <c r="T46" s="212">
        <f>ROUND(E46*S46,2)</f>
        <v>1.18</v>
      </c>
      <c r="U46" s="212"/>
      <c r="V46" s="212" t="s">
        <v>166</v>
      </c>
      <c r="W46" s="212" t="s">
        <v>142</v>
      </c>
      <c r="X46" s="202"/>
      <c r="Y46" s="202"/>
      <c r="Z46" s="202"/>
      <c r="AA46" s="202"/>
      <c r="AB46" s="202"/>
      <c r="AC46" s="202"/>
      <c r="AD46" s="202"/>
      <c r="AE46" s="202" t="s">
        <v>167</v>
      </c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8" outlineLevel="2">
      <c r="A47" s="209"/>
      <c r="B47" s="210"/>
      <c r="C47" s="246" t="s">
        <v>336</v>
      </c>
      <c r="D47" s="233"/>
      <c r="E47" s="233"/>
      <c r="F47" s="233"/>
      <c r="G47" s="233"/>
      <c r="H47" s="212"/>
      <c r="I47" s="212"/>
      <c r="J47" s="212"/>
      <c r="K47" s="212"/>
      <c r="L47" s="212"/>
      <c r="M47" s="212"/>
      <c r="N47" s="211"/>
      <c r="O47" s="211"/>
      <c r="P47" s="211"/>
      <c r="Q47" s="211"/>
      <c r="R47" s="212"/>
      <c r="S47" s="212"/>
      <c r="T47" s="212"/>
      <c r="U47" s="212"/>
      <c r="V47" s="212"/>
      <c r="W47" s="212"/>
      <c r="X47" s="202"/>
      <c r="Y47" s="202"/>
      <c r="Z47" s="202"/>
      <c r="AA47" s="202"/>
      <c r="AB47" s="202"/>
      <c r="AC47" s="202"/>
      <c r="AD47" s="202"/>
      <c r="AE47" s="202" t="s">
        <v>169</v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8">
      <c r="A48" s="216" t="s">
        <v>135</v>
      </c>
      <c r="B48" s="217" t="s">
        <v>98</v>
      </c>
      <c r="C48" s="241" t="s">
        <v>99</v>
      </c>
      <c r="D48" s="218"/>
      <c r="E48" s="219"/>
      <c r="F48" s="220"/>
      <c r="G48" s="220">
        <f>SUMIF(AE49:AE64,"&lt;&gt;NOR",G49:G64)</f>
        <v>0</v>
      </c>
      <c r="H48" s="220"/>
      <c r="I48" s="220">
        <f>SUM(I49:I64)</f>
        <v>0</v>
      </c>
      <c r="J48" s="220"/>
      <c r="K48" s="220">
        <f>SUM(K49:K64)</f>
        <v>0</v>
      </c>
      <c r="L48" s="220"/>
      <c r="M48" s="220">
        <f>SUM(M49:M64)</f>
        <v>0</v>
      </c>
      <c r="N48" s="219"/>
      <c r="O48" s="219">
        <f>SUM(O49:O64)</f>
        <v>0.04</v>
      </c>
      <c r="P48" s="219"/>
      <c r="Q48" s="219">
        <f>SUM(Q49:Q64)</f>
        <v>0.19</v>
      </c>
      <c r="R48" s="221"/>
      <c r="S48" s="215"/>
      <c r="T48" s="215">
        <f>SUM(T49:T64)</f>
        <v>12.26</v>
      </c>
      <c r="U48" s="215"/>
      <c r="V48" s="215"/>
      <c r="W48" s="215"/>
      <c r="AE48" t="s">
        <v>136</v>
      </c>
    </row>
    <row r="49" spans="1:58" ht="22.5" outlineLevel="1">
      <c r="A49" s="223">
        <v>14</v>
      </c>
      <c r="B49" s="224" t="s">
        <v>337</v>
      </c>
      <c r="C49" s="242" t="s">
        <v>338</v>
      </c>
      <c r="D49" s="225" t="s">
        <v>339</v>
      </c>
      <c r="E49" s="226">
        <v>12</v>
      </c>
      <c r="F49" s="227"/>
      <c r="G49" s="228">
        <f>ROUND(E49*F49,2)</f>
        <v>0</v>
      </c>
      <c r="H49" s="227"/>
      <c r="I49" s="228">
        <f>ROUND(E49*H49,2)</f>
        <v>0</v>
      </c>
      <c r="J49" s="227"/>
      <c r="K49" s="228">
        <f>ROUND(E49*J49,2)</f>
        <v>0</v>
      </c>
      <c r="L49" s="228">
        <v>21</v>
      </c>
      <c r="M49" s="228">
        <f>G49*(1+L49/100)</f>
        <v>0</v>
      </c>
      <c r="N49" s="226">
        <v>0</v>
      </c>
      <c r="O49" s="226">
        <f>ROUND(E49*N49,2)</f>
        <v>0</v>
      </c>
      <c r="P49" s="226">
        <v>0</v>
      </c>
      <c r="Q49" s="226">
        <f>ROUND(E49*P49,2)</f>
        <v>0</v>
      </c>
      <c r="R49" s="229" t="s">
        <v>140</v>
      </c>
      <c r="S49" s="212">
        <v>0.115</v>
      </c>
      <c r="T49" s="212">
        <f>ROUND(E49*S49,2)</f>
        <v>1.38</v>
      </c>
      <c r="U49" s="212"/>
      <c r="V49" s="212" t="s">
        <v>141</v>
      </c>
      <c r="W49" s="212" t="s">
        <v>142</v>
      </c>
      <c r="X49" s="202"/>
      <c r="Y49" s="202"/>
      <c r="Z49" s="202"/>
      <c r="AA49" s="202"/>
      <c r="AB49" s="202"/>
      <c r="AC49" s="202"/>
      <c r="AD49" s="202"/>
      <c r="AE49" s="202" t="s">
        <v>143</v>
      </c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outlineLevel="2">
      <c r="A50" s="209"/>
      <c r="B50" s="210"/>
      <c r="C50" s="243" t="s">
        <v>340</v>
      </c>
      <c r="D50" s="213"/>
      <c r="E50" s="214">
        <v>12</v>
      </c>
      <c r="F50" s="212"/>
      <c r="G50" s="212"/>
      <c r="H50" s="212"/>
      <c r="I50" s="212"/>
      <c r="J50" s="212"/>
      <c r="K50" s="212"/>
      <c r="L50" s="212"/>
      <c r="M50" s="212"/>
      <c r="N50" s="211"/>
      <c r="O50" s="211"/>
      <c r="P50" s="211"/>
      <c r="Q50" s="211"/>
      <c r="R50" s="212"/>
      <c r="S50" s="212"/>
      <c r="T50" s="212"/>
      <c r="U50" s="212"/>
      <c r="V50" s="212"/>
      <c r="W50" s="212"/>
      <c r="X50" s="202"/>
      <c r="Y50" s="202"/>
      <c r="Z50" s="202"/>
      <c r="AA50" s="202"/>
      <c r="AB50" s="202"/>
      <c r="AC50" s="202"/>
      <c r="AD50" s="202"/>
      <c r="AE50" s="202" t="s">
        <v>145</v>
      </c>
      <c r="AF50" s="202">
        <v>0</v>
      </c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outlineLevel="1">
      <c r="A51" s="223">
        <v>15</v>
      </c>
      <c r="B51" s="224" t="s">
        <v>341</v>
      </c>
      <c r="C51" s="242" t="s">
        <v>342</v>
      </c>
      <c r="D51" s="225" t="s">
        <v>343</v>
      </c>
      <c r="E51" s="226">
        <v>30</v>
      </c>
      <c r="F51" s="227"/>
      <c r="G51" s="228">
        <f>ROUND(E51*F51,2)</f>
        <v>0</v>
      </c>
      <c r="H51" s="227"/>
      <c r="I51" s="228">
        <f>ROUND(E51*H51,2)</f>
        <v>0</v>
      </c>
      <c r="J51" s="227"/>
      <c r="K51" s="228">
        <f>ROUND(E51*J51,2)</f>
        <v>0</v>
      </c>
      <c r="L51" s="228">
        <v>21</v>
      </c>
      <c r="M51" s="228">
        <f>G51*(1+L51/100)</f>
        <v>0</v>
      </c>
      <c r="N51" s="226">
        <v>5.0000000000000002E-5</v>
      </c>
      <c r="O51" s="226">
        <f>ROUND(E51*N51,2)</f>
        <v>0</v>
      </c>
      <c r="P51" s="226">
        <v>0</v>
      </c>
      <c r="Q51" s="226">
        <f>ROUND(E51*P51,2)</f>
        <v>0</v>
      </c>
      <c r="R51" s="229" t="s">
        <v>140</v>
      </c>
      <c r="S51" s="212">
        <v>0.1</v>
      </c>
      <c r="T51" s="212">
        <f>ROUND(E51*S51,2)</f>
        <v>3</v>
      </c>
      <c r="U51" s="212"/>
      <c r="V51" s="212" t="s">
        <v>141</v>
      </c>
      <c r="W51" s="212" t="s">
        <v>142</v>
      </c>
      <c r="X51" s="202"/>
      <c r="Y51" s="202"/>
      <c r="Z51" s="202"/>
      <c r="AA51" s="202"/>
      <c r="AB51" s="202"/>
      <c r="AC51" s="202"/>
      <c r="AD51" s="202"/>
      <c r="AE51" s="202" t="s">
        <v>143</v>
      </c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outlineLevel="2">
      <c r="A52" s="209"/>
      <c r="B52" s="210"/>
      <c r="C52" s="243" t="s">
        <v>344</v>
      </c>
      <c r="D52" s="213"/>
      <c r="E52" s="214">
        <v>20</v>
      </c>
      <c r="F52" s="212"/>
      <c r="G52" s="212"/>
      <c r="H52" s="212"/>
      <c r="I52" s="212"/>
      <c r="J52" s="212"/>
      <c r="K52" s="212"/>
      <c r="L52" s="212"/>
      <c r="M52" s="212"/>
      <c r="N52" s="211"/>
      <c r="O52" s="211"/>
      <c r="P52" s="211"/>
      <c r="Q52" s="211"/>
      <c r="R52" s="212"/>
      <c r="S52" s="212"/>
      <c r="T52" s="212"/>
      <c r="U52" s="212"/>
      <c r="V52" s="212"/>
      <c r="W52" s="212"/>
      <c r="X52" s="202"/>
      <c r="Y52" s="202"/>
      <c r="Z52" s="202"/>
      <c r="AA52" s="202"/>
      <c r="AB52" s="202"/>
      <c r="AC52" s="202"/>
      <c r="AD52" s="202"/>
      <c r="AE52" s="202" t="s">
        <v>145</v>
      </c>
      <c r="AF52" s="202">
        <v>0</v>
      </c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outlineLevel="3">
      <c r="A53" s="209"/>
      <c r="B53" s="210"/>
      <c r="C53" s="243" t="s">
        <v>345</v>
      </c>
      <c r="D53" s="213"/>
      <c r="E53" s="214">
        <v>10</v>
      </c>
      <c r="F53" s="212"/>
      <c r="G53" s="212"/>
      <c r="H53" s="212"/>
      <c r="I53" s="212"/>
      <c r="J53" s="212"/>
      <c r="K53" s="212"/>
      <c r="L53" s="212"/>
      <c r="M53" s="212"/>
      <c r="N53" s="211"/>
      <c r="O53" s="211"/>
      <c r="P53" s="211"/>
      <c r="Q53" s="211"/>
      <c r="R53" s="212"/>
      <c r="S53" s="212"/>
      <c r="T53" s="212"/>
      <c r="U53" s="212"/>
      <c r="V53" s="212"/>
      <c r="W53" s="212"/>
      <c r="X53" s="202"/>
      <c r="Y53" s="202"/>
      <c r="Z53" s="202"/>
      <c r="AA53" s="202"/>
      <c r="AB53" s="202"/>
      <c r="AC53" s="202"/>
      <c r="AD53" s="202"/>
      <c r="AE53" s="202" t="s">
        <v>145</v>
      </c>
      <c r="AF53" s="202">
        <v>0</v>
      </c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 ht="22.5" outlineLevel="1">
      <c r="A54" s="223">
        <v>16</v>
      </c>
      <c r="B54" s="224" t="s">
        <v>346</v>
      </c>
      <c r="C54" s="242" t="s">
        <v>347</v>
      </c>
      <c r="D54" s="225" t="s">
        <v>343</v>
      </c>
      <c r="E54" s="226">
        <v>189</v>
      </c>
      <c r="F54" s="227"/>
      <c r="G54" s="228">
        <f>ROUND(E54*F54,2)</f>
        <v>0</v>
      </c>
      <c r="H54" s="227"/>
      <c r="I54" s="228">
        <f>ROUND(E54*H54,2)</f>
        <v>0</v>
      </c>
      <c r="J54" s="227"/>
      <c r="K54" s="228">
        <f>ROUND(E54*J54,2)</f>
        <v>0</v>
      </c>
      <c r="L54" s="228">
        <v>21</v>
      </c>
      <c r="M54" s="228">
        <f>G54*(1+L54/100)</f>
        <v>0</v>
      </c>
      <c r="N54" s="226">
        <v>5.0000000000000002E-5</v>
      </c>
      <c r="O54" s="226">
        <f>ROUND(E54*N54,2)</f>
        <v>0.01</v>
      </c>
      <c r="P54" s="226">
        <v>1E-3</v>
      </c>
      <c r="Q54" s="226">
        <f>ROUND(E54*P54,2)</f>
        <v>0.19</v>
      </c>
      <c r="R54" s="229" t="s">
        <v>140</v>
      </c>
      <c r="S54" s="212">
        <v>4.1000000000000002E-2</v>
      </c>
      <c r="T54" s="212">
        <f>ROUND(E54*S54,2)</f>
        <v>7.75</v>
      </c>
      <c r="U54" s="212"/>
      <c r="V54" s="212" t="s">
        <v>141</v>
      </c>
      <c r="W54" s="212" t="s">
        <v>142</v>
      </c>
      <c r="X54" s="202"/>
      <c r="Y54" s="202"/>
      <c r="Z54" s="202"/>
      <c r="AA54" s="202"/>
      <c r="AB54" s="202"/>
      <c r="AC54" s="202"/>
      <c r="AD54" s="202"/>
      <c r="AE54" s="202" t="s">
        <v>143</v>
      </c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</row>
    <row r="55" spans="1:58" outlineLevel="2">
      <c r="A55" s="209"/>
      <c r="B55" s="210"/>
      <c r="C55" s="243" t="s">
        <v>348</v>
      </c>
      <c r="D55" s="213"/>
      <c r="E55" s="214">
        <v>126</v>
      </c>
      <c r="F55" s="212"/>
      <c r="G55" s="212"/>
      <c r="H55" s="212"/>
      <c r="I55" s="212"/>
      <c r="J55" s="212"/>
      <c r="K55" s="212"/>
      <c r="L55" s="212"/>
      <c r="M55" s="212"/>
      <c r="N55" s="211"/>
      <c r="O55" s="211"/>
      <c r="P55" s="211"/>
      <c r="Q55" s="211"/>
      <c r="R55" s="212"/>
      <c r="S55" s="212"/>
      <c r="T55" s="212"/>
      <c r="U55" s="212"/>
      <c r="V55" s="212"/>
      <c r="W55" s="212"/>
      <c r="X55" s="202"/>
      <c r="Y55" s="202"/>
      <c r="Z55" s="202"/>
      <c r="AA55" s="202"/>
      <c r="AB55" s="202"/>
      <c r="AC55" s="202"/>
      <c r="AD55" s="202"/>
      <c r="AE55" s="202" t="s">
        <v>145</v>
      </c>
      <c r="AF55" s="202">
        <v>0</v>
      </c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outlineLevel="3">
      <c r="A56" s="209"/>
      <c r="B56" s="210"/>
      <c r="C56" s="243" t="s">
        <v>349</v>
      </c>
      <c r="D56" s="213"/>
      <c r="E56" s="214">
        <v>63</v>
      </c>
      <c r="F56" s="212"/>
      <c r="G56" s="212"/>
      <c r="H56" s="212"/>
      <c r="I56" s="212"/>
      <c r="J56" s="212"/>
      <c r="K56" s="212"/>
      <c r="L56" s="212"/>
      <c r="M56" s="212"/>
      <c r="N56" s="211"/>
      <c r="O56" s="211"/>
      <c r="P56" s="211"/>
      <c r="Q56" s="211"/>
      <c r="R56" s="212"/>
      <c r="S56" s="212"/>
      <c r="T56" s="212"/>
      <c r="U56" s="212"/>
      <c r="V56" s="212"/>
      <c r="W56" s="212"/>
      <c r="X56" s="202"/>
      <c r="Y56" s="202"/>
      <c r="Z56" s="202"/>
      <c r="AA56" s="202"/>
      <c r="AB56" s="202"/>
      <c r="AC56" s="202"/>
      <c r="AD56" s="202"/>
      <c r="AE56" s="202" t="s">
        <v>145</v>
      </c>
      <c r="AF56" s="202">
        <v>0</v>
      </c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outlineLevel="1">
      <c r="A57" s="223">
        <v>17</v>
      </c>
      <c r="B57" s="224" t="s">
        <v>350</v>
      </c>
      <c r="C57" s="242" t="s">
        <v>351</v>
      </c>
      <c r="D57" s="225" t="s">
        <v>259</v>
      </c>
      <c r="E57" s="226">
        <v>4</v>
      </c>
      <c r="F57" s="227"/>
      <c r="G57" s="228">
        <f>ROUND(E57*F57,2)</f>
        <v>0</v>
      </c>
      <c r="H57" s="227"/>
      <c r="I57" s="228">
        <f>ROUND(E57*H57,2)</f>
        <v>0</v>
      </c>
      <c r="J57" s="227"/>
      <c r="K57" s="228">
        <f>ROUND(E57*J57,2)</f>
        <v>0</v>
      </c>
      <c r="L57" s="228">
        <v>21</v>
      </c>
      <c r="M57" s="228">
        <f>G57*(1+L57/100)</f>
        <v>0</v>
      </c>
      <c r="N57" s="226">
        <v>0</v>
      </c>
      <c r="O57" s="226">
        <f>ROUND(E57*N57,2)</f>
        <v>0</v>
      </c>
      <c r="P57" s="226">
        <v>0</v>
      </c>
      <c r="Q57" s="226">
        <f>ROUND(E57*P57,2)</f>
        <v>0</v>
      </c>
      <c r="R57" s="229" t="s">
        <v>149</v>
      </c>
      <c r="S57" s="212">
        <v>0</v>
      </c>
      <c r="T57" s="212">
        <f>ROUND(E57*S57,2)</f>
        <v>0</v>
      </c>
      <c r="U57" s="212"/>
      <c r="V57" s="212" t="s">
        <v>141</v>
      </c>
      <c r="W57" s="212" t="s">
        <v>142</v>
      </c>
      <c r="X57" s="202"/>
      <c r="Y57" s="202"/>
      <c r="Z57" s="202"/>
      <c r="AA57" s="202"/>
      <c r="AB57" s="202"/>
      <c r="AC57" s="202"/>
      <c r="AD57" s="202"/>
      <c r="AE57" s="202" t="s">
        <v>143</v>
      </c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outlineLevel="2">
      <c r="A58" s="209"/>
      <c r="B58" s="210"/>
      <c r="C58" s="244" t="s">
        <v>352</v>
      </c>
      <c r="D58" s="230"/>
      <c r="E58" s="230"/>
      <c r="F58" s="230"/>
      <c r="G58" s="230"/>
      <c r="H58" s="212"/>
      <c r="I58" s="212"/>
      <c r="J58" s="212"/>
      <c r="K58" s="212"/>
      <c r="L58" s="212"/>
      <c r="M58" s="212"/>
      <c r="N58" s="211"/>
      <c r="O58" s="211"/>
      <c r="P58" s="211"/>
      <c r="Q58" s="211"/>
      <c r="R58" s="212"/>
      <c r="S58" s="212"/>
      <c r="T58" s="212"/>
      <c r="U58" s="212"/>
      <c r="V58" s="212"/>
      <c r="W58" s="212"/>
      <c r="X58" s="202"/>
      <c r="Y58" s="202"/>
      <c r="Z58" s="202"/>
      <c r="AA58" s="202"/>
      <c r="AB58" s="202"/>
      <c r="AC58" s="202"/>
      <c r="AD58" s="202"/>
      <c r="AE58" s="202" t="s">
        <v>151</v>
      </c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outlineLevel="1">
      <c r="A59" s="223">
        <v>18</v>
      </c>
      <c r="B59" s="224" t="s">
        <v>353</v>
      </c>
      <c r="C59" s="242" t="s">
        <v>354</v>
      </c>
      <c r="D59" s="225" t="s">
        <v>343</v>
      </c>
      <c r="E59" s="226">
        <v>21.6</v>
      </c>
      <c r="F59" s="227"/>
      <c r="G59" s="228">
        <f>ROUND(E59*F59,2)</f>
        <v>0</v>
      </c>
      <c r="H59" s="227"/>
      <c r="I59" s="228">
        <f>ROUND(E59*H59,2)</f>
        <v>0</v>
      </c>
      <c r="J59" s="227"/>
      <c r="K59" s="228">
        <f>ROUND(E59*J59,2)</f>
        <v>0</v>
      </c>
      <c r="L59" s="228">
        <v>21</v>
      </c>
      <c r="M59" s="228">
        <f>G59*(1+L59/100)</f>
        <v>0</v>
      </c>
      <c r="N59" s="226">
        <v>1E-3</v>
      </c>
      <c r="O59" s="226">
        <f>ROUND(E59*N59,2)</f>
        <v>0.02</v>
      </c>
      <c r="P59" s="226">
        <v>0</v>
      </c>
      <c r="Q59" s="226">
        <f>ROUND(E59*P59,2)</f>
        <v>0</v>
      </c>
      <c r="R59" s="229" t="s">
        <v>140</v>
      </c>
      <c r="S59" s="212">
        <v>0</v>
      </c>
      <c r="T59" s="212">
        <f>ROUND(E59*S59,2)</f>
        <v>0</v>
      </c>
      <c r="U59" s="212"/>
      <c r="V59" s="212" t="s">
        <v>175</v>
      </c>
      <c r="W59" s="212" t="s">
        <v>142</v>
      </c>
      <c r="X59" s="202"/>
      <c r="Y59" s="202"/>
      <c r="Z59" s="202"/>
      <c r="AA59" s="202"/>
      <c r="AB59" s="202"/>
      <c r="AC59" s="202"/>
      <c r="AD59" s="202"/>
      <c r="AE59" s="202" t="s">
        <v>176</v>
      </c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outlineLevel="2">
      <c r="A60" s="209"/>
      <c r="B60" s="210"/>
      <c r="C60" s="243" t="s">
        <v>355</v>
      </c>
      <c r="D60" s="213"/>
      <c r="E60" s="214">
        <v>21.6</v>
      </c>
      <c r="F60" s="212"/>
      <c r="G60" s="212"/>
      <c r="H60" s="212"/>
      <c r="I60" s="212"/>
      <c r="J60" s="212"/>
      <c r="K60" s="212"/>
      <c r="L60" s="212"/>
      <c r="M60" s="212"/>
      <c r="N60" s="211"/>
      <c r="O60" s="211"/>
      <c r="P60" s="211"/>
      <c r="Q60" s="211"/>
      <c r="R60" s="212"/>
      <c r="S60" s="212"/>
      <c r="T60" s="212"/>
      <c r="U60" s="212"/>
      <c r="V60" s="212"/>
      <c r="W60" s="212"/>
      <c r="X60" s="202"/>
      <c r="Y60" s="202"/>
      <c r="Z60" s="202"/>
      <c r="AA60" s="202"/>
      <c r="AB60" s="202"/>
      <c r="AC60" s="202"/>
      <c r="AD60" s="202"/>
      <c r="AE60" s="202" t="s">
        <v>145</v>
      </c>
      <c r="AF60" s="202">
        <v>0</v>
      </c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ht="22.5" outlineLevel="1">
      <c r="A61" s="223">
        <v>19</v>
      </c>
      <c r="B61" s="224" t="s">
        <v>356</v>
      </c>
      <c r="C61" s="242" t="s">
        <v>357</v>
      </c>
      <c r="D61" s="225" t="s">
        <v>343</v>
      </c>
      <c r="E61" s="226">
        <v>10.8</v>
      </c>
      <c r="F61" s="227"/>
      <c r="G61" s="228">
        <f>ROUND(E61*F61,2)</f>
        <v>0</v>
      </c>
      <c r="H61" s="227"/>
      <c r="I61" s="228">
        <f>ROUND(E61*H61,2)</f>
        <v>0</v>
      </c>
      <c r="J61" s="227"/>
      <c r="K61" s="228">
        <f>ROUND(E61*J61,2)</f>
        <v>0</v>
      </c>
      <c r="L61" s="228">
        <v>21</v>
      </c>
      <c r="M61" s="228">
        <f>G61*(1+L61/100)</f>
        <v>0</v>
      </c>
      <c r="N61" s="226">
        <v>1E-3</v>
      </c>
      <c r="O61" s="226">
        <f>ROUND(E61*N61,2)</f>
        <v>0.01</v>
      </c>
      <c r="P61" s="226">
        <v>0</v>
      </c>
      <c r="Q61" s="226">
        <f>ROUND(E61*P61,2)</f>
        <v>0</v>
      </c>
      <c r="R61" s="229" t="s">
        <v>140</v>
      </c>
      <c r="S61" s="212">
        <v>0</v>
      </c>
      <c r="T61" s="212">
        <f>ROUND(E61*S61,2)</f>
        <v>0</v>
      </c>
      <c r="U61" s="212"/>
      <c r="V61" s="212" t="s">
        <v>175</v>
      </c>
      <c r="W61" s="212" t="s">
        <v>142</v>
      </c>
      <c r="X61" s="202"/>
      <c r="Y61" s="202"/>
      <c r="Z61" s="202"/>
      <c r="AA61" s="202"/>
      <c r="AB61" s="202"/>
      <c r="AC61" s="202"/>
      <c r="AD61" s="202"/>
      <c r="AE61" s="202" t="s">
        <v>176</v>
      </c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outlineLevel="2">
      <c r="A62" s="209"/>
      <c r="B62" s="210"/>
      <c r="C62" s="243" t="s">
        <v>358</v>
      </c>
      <c r="D62" s="213"/>
      <c r="E62" s="214">
        <v>10.8</v>
      </c>
      <c r="F62" s="212"/>
      <c r="G62" s="212"/>
      <c r="H62" s="212"/>
      <c r="I62" s="212"/>
      <c r="J62" s="212"/>
      <c r="K62" s="212"/>
      <c r="L62" s="212"/>
      <c r="M62" s="212"/>
      <c r="N62" s="211"/>
      <c r="O62" s="211"/>
      <c r="P62" s="211"/>
      <c r="Q62" s="211"/>
      <c r="R62" s="212"/>
      <c r="S62" s="212"/>
      <c r="T62" s="212"/>
      <c r="U62" s="212"/>
      <c r="V62" s="212"/>
      <c r="W62" s="212"/>
      <c r="X62" s="202"/>
      <c r="Y62" s="202"/>
      <c r="Z62" s="202"/>
      <c r="AA62" s="202"/>
      <c r="AB62" s="202"/>
      <c r="AC62" s="202"/>
      <c r="AD62" s="202"/>
      <c r="AE62" s="202" t="s">
        <v>145</v>
      </c>
      <c r="AF62" s="202">
        <v>0</v>
      </c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 outlineLevel="1">
      <c r="A63" s="223">
        <v>20</v>
      </c>
      <c r="B63" s="224" t="s">
        <v>359</v>
      </c>
      <c r="C63" s="242" t="s">
        <v>360</v>
      </c>
      <c r="D63" s="225" t="s">
        <v>165</v>
      </c>
      <c r="E63" s="226">
        <v>4.335E-2</v>
      </c>
      <c r="F63" s="227"/>
      <c r="G63" s="228">
        <f>ROUND(E63*F63,2)</f>
        <v>0</v>
      </c>
      <c r="H63" s="227"/>
      <c r="I63" s="228">
        <f>ROUND(E63*H63,2)</f>
        <v>0</v>
      </c>
      <c r="J63" s="227"/>
      <c r="K63" s="228">
        <f>ROUND(E63*J63,2)</f>
        <v>0</v>
      </c>
      <c r="L63" s="228">
        <v>21</v>
      </c>
      <c r="M63" s="228">
        <f>G63*(1+L63/100)</f>
        <v>0</v>
      </c>
      <c r="N63" s="226">
        <v>0</v>
      </c>
      <c r="O63" s="226">
        <f>ROUND(E63*N63,2)</f>
        <v>0</v>
      </c>
      <c r="P63" s="226">
        <v>0</v>
      </c>
      <c r="Q63" s="226">
        <f>ROUND(E63*P63,2)</f>
        <v>0</v>
      </c>
      <c r="R63" s="229" t="s">
        <v>140</v>
      </c>
      <c r="S63" s="212">
        <v>3.016</v>
      </c>
      <c r="T63" s="212">
        <f>ROUND(E63*S63,2)</f>
        <v>0.13</v>
      </c>
      <c r="U63" s="212"/>
      <c r="V63" s="212" t="s">
        <v>166</v>
      </c>
      <c r="W63" s="212" t="s">
        <v>142</v>
      </c>
      <c r="X63" s="202"/>
      <c r="Y63" s="202"/>
      <c r="Z63" s="202"/>
      <c r="AA63" s="202"/>
      <c r="AB63" s="202"/>
      <c r="AC63" s="202"/>
      <c r="AD63" s="202"/>
      <c r="AE63" s="202" t="s">
        <v>167</v>
      </c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</row>
    <row r="64" spans="1:58" outlineLevel="2">
      <c r="A64" s="209"/>
      <c r="B64" s="210"/>
      <c r="C64" s="246" t="s">
        <v>336</v>
      </c>
      <c r="D64" s="233"/>
      <c r="E64" s="233"/>
      <c r="F64" s="233"/>
      <c r="G64" s="233"/>
      <c r="H64" s="212"/>
      <c r="I64" s="212"/>
      <c r="J64" s="212"/>
      <c r="K64" s="212"/>
      <c r="L64" s="212"/>
      <c r="M64" s="212"/>
      <c r="N64" s="211"/>
      <c r="O64" s="211"/>
      <c r="P64" s="211"/>
      <c r="Q64" s="211"/>
      <c r="R64" s="212"/>
      <c r="S64" s="212"/>
      <c r="T64" s="212"/>
      <c r="U64" s="212"/>
      <c r="V64" s="212"/>
      <c r="W64" s="212"/>
      <c r="X64" s="202"/>
      <c r="Y64" s="202"/>
      <c r="Z64" s="202"/>
      <c r="AA64" s="202"/>
      <c r="AB64" s="202"/>
      <c r="AC64" s="202"/>
      <c r="AD64" s="202"/>
      <c r="AE64" s="202" t="s">
        <v>169</v>
      </c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</row>
    <row r="65" spans="1:58">
      <c r="A65" s="216" t="s">
        <v>135</v>
      </c>
      <c r="B65" s="217" t="s">
        <v>100</v>
      </c>
      <c r="C65" s="241" t="s">
        <v>101</v>
      </c>
      <c r="D65" s="218"/>
      <c r="E65" s="219"/>
      <c r="F65" s="220"/>
      <c r="G65" s="220">
        <f>SUMIF(AE66:AE86,"&lt;&gt;NOR",G66:G86)</f>
        <v>0</v>
      </c>
      <c r="H65" s="220"/>
      <c r="I65" s="220">
        <f>SUM(I66:I86)</f>
        <v>0</v>
      </c>
      <c r="J65" s="220"/>
      <c r="K65" s="220">
        <f>SUM(K66:K86)</f>
        <v>0</v>
      </c>
      <c r="L65" s="220"/>
      <c r="M65" s="220">
        <f>SUM(M66:M86)</f>
        <v>0</v>
      </c>
      <c r="N65" s="219"/>
      <c r="O65" s="219">
        <f>SUM(O66:O86)</f>
        <v>0.02</v>
      </c>
      <c r="P65" s="219"/>
      <c r="Q65" s="219">
        <f>SUM(Q66:Q86)</f>
        <v>0.03</v>
      </c>
      <c r="R65" s="221"/>
      <c r="S65" s="215"/>
      <c r="T65" s="215">
        <f>SUM(T66:T86)</f>
        <v>8.93</v>
      </c>
      <c r="U65" s="215"/>
      <c r="V65" s="215"/>
      <c r="W65" s="215"/>
      <c r="AE65" t="s">
        <v>136</v>
      </c>
    </row>
    <row r="66" spans="1:58" ht="22.5" outlineLevel="1">
      <c r="A66" s="223">
        <v>21</v>
      </c>
      <c r="B66" s="224" t="s">
        <v>361</v>
      </c>
      <c r="C66" s="242" t="s">
        <v>362</v>
      </c>
      <c r="D66" s="225" t="s">
        <v>139</v>
      </c>
      <c r="E66" s="226">
        <v>9</v>
      </c>
      <c r="F66" s="227"/>
      <c r="G66" s="228">
        <f>ROUND(E66*F66,2)</f>
        <v>0</v>
      </c>
      <c r="H66" s="227"/>
      <c r="I66" s="228">
        <f>ROUND(E66*H66,2)</f>
        <v>0</v>
      </c>
      <c r="J66" s="227"/>
      <c r="K66" s="228">
        <f>ROUND(E66*J66,2)</f>
        <v>0</v>
      </c>
      <c r="L66" s="228">
        <v>21</v>
      </c>
      <c r="M66" s="228">
        <f>G66*(1+L66/100)</f>
        <v>0</v>
      </c>
      <c r="N66" s="226">
        <v>0</v>
      </c>
      <c r="O66" s="226">
        <f>ROUND(E66*N66,2)</f>
        <v>0</v>
      </c>
      <c r="P66" s="226">
        <v>5.0000000000000001E-4</v>
      </c>
      <c r="Q66" s="226">
        <f>ROUND(E66*P66,2)</f>
        <v>0</v>
      </c>
      <c r="R66" s="229" t="s">
        <v>140</v>
      </c>
      <c r="S66" s="212">
        <v>9.6000000000000002E-2</v>
      </c>
      <c r="T66" s="212">
        <f>ROUND(E66*S66,2)</f>
        <v>0.86</v>
      </c>
      <c r="U66" s="212"/>
      <c r="V66" s="212" t="s">
        <v>141</v>
      </c>
      <c r="W66" s="212" t="s">
        <v>142</v>
      </c>
      <c r="X66" s="202"/>
      <c r="Y66" s="202"/>
      <c r="Z66" s="202"/>
      <c r="AA66" s="202"/>
      <c r="AB66" s="202"/>
      <c r="AC66" s="202"/>
      <c r="AD66" s="202"/>
      <c r="AE66" s="202" t="s">
        <v>143</v>
      </c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</row>
    <row r="67" spans="1:58" outlineLevel="2">
      <c r="A67" s="209"/>
      <c r="B67" s="210"/>
      <c r="C67" s="243" t="s">
        <v>363</v>
      </c>
      <c r="D67" s="213"/>
      <c r="E67" s="214">
        <v>9</v>
      </c>
      <c r="F67" s="212"/>
      <c r="G67" s="212"/>
      <c r="H67" s="212"/>
      <c r="I67" s="212"/>
      <c r="J67" s="212"/>
      <c r="K67" s="212"/>
      <c r="L67" s="212"/>
      <c r="M67" s="212"/>
      <c r="N67" s="211"/>
      <c r="O67" s="211"/>
      <c r="P67" s="211"/>
      <c r="Q67" s="211"/>
      <c r="R67" s="212"/>
      <c r="S67" s="212"/>
      <c r="T67" s="212"/>
      <c r="U67" s="212"/>
      <c r="V67" s="212"/>
      <c r="W67" s="212"/>
      <c r="X67" s="202"/>
      <c r="Y67" s="202"/>
      <c r="Z67" s="202"/>
      <c r="AA67" s="202"/>
      <c r="AB67" s="202"/>
      <c r="AC67" s="202"/>
      <c r="AD67" s="202"/>
      <c r="AE67" s="202" t="s">
        <v>145</v>
      </c>
      <c r="AF67" s="202">
        <v>5</v>
      </c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</row>
    <row r="68" spans="1:58" ht="22.5" outlineLevel="1">
      <c r="A68" s="223">
        <v>22</v>
      </c>
      <c r="B68" s="224" t="s">
        <v>364</v>
      </c>
      <c r="C68" s="242" t="s">
        <v>365</v>
      </c>
      <c r="D68" s="225" t="s">
        <v>139</v>
      </c>
      <c r="E68" s="226">
        <v>9</v>
      </c>
      <c r="F68" s="227"/>
      <c r="G68" s="228">
        <f>ROUND(E68*F68,2)</f>
        <v>0</v>
      </c>
      <c r="H68" s="227"/>
      <c r="I68" s="228">
        <f>ROUND(E68*H68,2)</f>
        <v>0</v>
      </c>
      <c r="J68" s="227"/>
      <c r="K68" s="228">
        <f>ROUND(E68*J68,2)</f>
        <v>0</v>
      </c>
      <c r="L68" s="228">
        <v>21</v>
      </c>
      <c r="M68" s="228">
        <f>G68*(1+L68/100)</f>
        <v>0</v>
      </c>
      <c r="N68" s="226">
        <v>0</v>
      </c>
      <c r="O68" s="226">
        <f>ROUND(E68*N68,2)</f>
        <v>0</v>
      </c>
      <c r="P68" s="226">
        <v>2.9999999999999997E-4</v>
      </c>
      <c r="Q68" s="226">
        <f>ROUND(E68*P68,2)</f>
        <v>0</v>
      </c>
      <c r="R68" s="229" t="s">
        <v>140</v>
      </c>
      <c r="S68" s="212">
        <v>0.04</v>
      </c>
      <c r="T68" s="212">
        <f>ROUND(E68*S68,2)</f>
        <v>0.36</v>
      </c>
      <c r="U68" s="212"/>
      <c r="V68" s="212" t="s">
        <v>141</v>
      </c>
      <c r="W68" s="212" t="s">
        <v>142</v>
      </c>
      <c r="X68" s="202"/>
      <c r="Y68" s="202"/>
      <c r="Z68" s="202"/>
      <c r="AA68" s="202"/>
      <c r="AB68" s="202"/>
      <c r="AC68" s="202"/>
      <c r="AD68" s="202"/>
      <c r="AE68" s="202" t="s">
        <v>143</v>
      </c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</row>
    <row r="69" spans="1:58" outlineLevel="2">
      <c r="A69" s="209"/>
      <c r="B69" s="210"/>
      <c r="C69" s="243" t="s">
        <v>366</v>
      </c>
      <c r="D69" s="213"/>
      <c r="E69" s="214">
        <v>9</v>
      </c>
      <c r="F69" s="212"/>
      <c r="G69" s="212"/>
      <c r="H69" s="212"/>
      <c r="I69" s="212"/>
      <c r="J69" s="212"/>
      <c r="K69" s="212"/>
      <c r="L69" s="212"/>
      <c r="M69" s="212"/>
      <c r="N69" s="211"/>
      <c r="O69" s="211"/>
      <c r="P69" s="211"/>
      <c r="Q69" s="211"/>
      <c r="R69" s="212"/>
      <c r="S69" s="212"/>
      <c r="T69" s="212"/>
      <c r="U69" s="212"/>
      <c r="V69" s="212"/>
      <c r="W69" s="212"/>
      <c r="X69" s="202"/>
      <c r="Y69" s="202"/>
      <c r="Z69" s="202"/>
      <c r="AA69" s="202"/>
      <c r="AB69" s="202"/>
      <c r="AC69" s="202"/>
      <c r="AD69" s="202"/>
      <c r="AE69" s="202" t="s">
        <v>145</v>
      </c>
      <c r="AF69" s="202">
        <v>5</v>
      </c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</row>
    <row r="70" spans="1:58" outlineLevel="1">
      <c r="A70" s="223">
        <v>23</v>
      </c>
      <c r="B70" s="224" t="s">
        <v>182</v>
      </c>
      <c r="C70" s="242" t="s">
        <v>183</v>
      </c>
      <c r="D70" s="225" t="s">
        <v>139</v>
      </c>
      <c r="E70" s="226">
        <v>11.566000000000001</v>
      </c>
      <c r="F70" s="227"/>
      <c r="G70" s="228">
        <f>ROUND(E70*F70,2)</f>
        <v>0</v>
      </c>
      <c r="H70" s="227"/>
      <c r="I70" s="228">
        <f>ROUND(E70*H70,2)</f>
        <v>0</v>
      </c>
      <c r="J70" s="227"/>
      <c r="K70" s="228">
        <f>ROUND(E70*J70,2)</f>
        <v>0</v>
      </c>
      <c r="L70" s="228">
        <v>21</v>
      </c>
      <c r="M70" s="228">
        <f>G70*(1+L70/100)</f>
        <v>0</v>
      </c>
      <c r="N70" s="226">
        <v>0</v>
      </c>
      <c r="O70" s="226">
        <f>ROUND(E70*N70,2)</f>
        <v>0</v>
      </c>
      <c r="P70" s="226">
        <v>8.0000000000000007E-5</v>
      </c>
      <c r="Q70" s="226">
        <f>ROUND(E70*P70,2)</f>
        <v>0</v>
      </c>
      <c r="R70" s="229" t="s">
        <v>140</v>
      </c>
      <c r="S70" s="212">
        <v>3.5000000000000003E-2</v>
      </c>
      <c r="T70" s="212">
        <f>ROUND(E70*S70,2)</f>
        <v>0.4</v>
      </c>
      <c r="U70" s="212"/>
      <c r="V70" s="212" t="s">
        <v>141</v>
      </c>
      <c r="W70" s="212" t="s">
        <v>142</v>
      </c>
      <c r="X70" s="202"/>
      <c r="Y70" s="202"/>
      <c r="Z70" s="202"/>
      <c r="AA70" s="202"/>
      <c r="AB70" s="202"/>
      <c r="AC70" s="202"/>
      <c r="AD70" s="202"/>
      <c r="AE70" s="202" t="s">
        <v>143</v>
      </c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</row>
    <row r="71" spans="1:58" outlineLevel="2">
      <c r="A71" s="209"/>
      <c r="B71" s="210"/>
      <c r="C71" s="243" t="s">
        <v>367</v>
      </c>
      <c r="D71" s="213"/>
      <c r="E71" s="214">
        <v>4.9880000000000004</v>
      </c>
      <c r="F71" s="212"/>
      <c r="G71" s="212"/>
      <c r="H71" s="212"/>
      <c r="I71" s="212"/>
      <c r="J71" s="212"/>
      <c r="K71" s="212"/>
      <c r="L71" s="212"/>
      <c r="M71" s="212"/>
      <c r="N71" s="211"/>
      <c r="O71" s="211"/>
      <c r="P71" s="211"/>
      <c r="Q71" s="211"/>
      <c r="R71" s="212"/>
      <c r="S71" s="212"/>
      <c r="T71" s="212"/>
      <c r="U71" s="212"/>
      <c r="V71" s="212"/>
      <c r="W71" s="212"/>
      <c r="X71" s="202"/>
      <c r="Y71" s="202"/>
      <c r="Z71" s="202"/>
      <c r="AA71" s="202"/>
      <c r="AB71" s="202"/>
      <c r="AC71" s="202"/>
      <c r="AD71" s="202"/>
      <c r="AE71" s="202" t="s">
        <v>145</v>
      </c>
      <c r="AF71" s="202">
        <v>0</v>
      </c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</row>
    <row r="72" spans="1:58" outlineLevel="3">
      <c r="A72" s="209"/>
      <c r="B72" s="210"/>
      <c r="C72" s="243" t="s">
        <v>368</v>
      </c>
      <c r="D72" s="213"/>
      <c r="E72" s="214">
        <v>6.5780000000000003</v>
      </c>
      <c r="F72" s="212"/>
      <c r="G72" s="212"/>
      <c r="H72" s="212"/>
      <c r="I72" s="212"/>
      <c r="J72" s="212"/>
      <c r="K72" s="212"/>
      <c r="L72" s="212"/>
      <c r="M72" s="212"/>
      <c r="N72" s="211"/>
      <c r="O72" s="211"/>
      <c r="P72" s="211"/>
      <c r="Q72" s="211"/>
      <c r="R72" s="212"/>
      <c r="S72" s="212"/>
      <c r="T72" s="212"/>
      <c r="U72" s="212"/>
      <c r="V72" s="212"/>
      <c r="W72" s="212"/>
      <c r="X72" s="202"/>
      <c r="Y72" s="202"/>
      <c r="Z72" s="202"/>
      <c r="AA72" s="202"/>
      <c r="AB72" s="202"/>
      <c r="AC72" s="202"/>
      <c r="AD72" s="202"/>
      <c r="AE72" s="202" t="s">
        <v>145</v>
      </c>
      <c r="AF72" s="202">
        <v>0</v>
      </c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</row>
    <row r="73" spans="1:58" outlineLevel="1">
      <c r="A73" s="223">
        <v>24</v>
      </c>
      <c r="B73" s="224" t="s">
        <v>369</v>
      </c>
      <c r="C73" s="242" t="s">
        <v>370</v>
      </c>
      <c r="D73" s="225" t="s">
        <v>139</v>
      </c>
      <c r="E73" s="226">
        <v>16</v>
      </c>
      <c r="F73" s="227"/>
      <c r="G73" s="228">
        <f>ROUND(E73*F73,2)</f>
        <v>0</v>
      </c>
      <c r="H73" s="227"/>
      <c r="I73" s="228">
        <f>ROUND(E73*H73,2)</f>
        <v>0</v>
      </c>
      <c r="J73" s="227"/>
      <c r="K73" s="228">
        <f>ROUND(E73*J73,2)</f>
        <v>0</v>
      </c>
      <c r="L73" s="228">
        <v>21</v>
      </c>
      <c r="M73" s="228">
        <f>G73*(1+L73/100)</f>
        <v>0</v>
      </c>
      <c r="N73" s="226">
        <v>3.0000000000000001E-5</v>
      </c>
      <c r="O73" s="226">
        <f>ROUND(E73*N73,2)</f>
        <v>0</v>
      </c>
      <c r="P73" s="226">
        <v>0</v>
      </c>
      <c r="Q73" s="226">
        <f>ROUND(E73*P73,2)</f>
        <v>0</v>
      </c>
      <c r="R73" s="229" t="s">
        <v>140</v>
      </c>
      <c r="S73" s="212">
        <v>0.2</v>
      </c>
      <c r="T73" s="212">
        <f>ROUND(E73*S73,2)</f>
        <v>3.2</v>
      </c>
      <c r="U73" s="212"/>
      <c r="V73" s="212" t="s">
        <v>141</v>
      </c>
      <c r="W73" s="212" t="s">
        <v>142</v>
      </c>
      <c r="X73" s="202"/>
      <c r="Y73" s="202"/>
      <c r="Z73" s="202"/>
      <c r="AA73" s="202"/>
      <c r="AB73" s="202"/>
      <c r="AC73" s="202"/>
      <c r="AD73" s="202"/>
      <c r="AE73" s="202" t="s">
        <v>143</v>
      </c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</row>
    <row r="74" spans="1:58" outlineLevel="2">
      <c r="A74" s="209"/>
      <c r="B74" s="210"/>
      <c r="C74" s="243" t="s">
        <v>371</v>
      </c>
      <c r="D74" s="213"/>
      <c r="E74" s="214">
        <v>8</v>
      </c>
      <c r="F74" s="212"/>
      <c r="G74" s="212"/>
      <c r="H74" s="212"/>
      <c r="I74" s="212"/>
      <c r="J74" s="212"/>
      <c r="K74" s="212"/>
      <c r="L74" s="212"/>
      <c r="M74" s="212"/>
      <c r="N74" s="211"/>
      <c r="O74" s="211"/>
      <c r="P74" s="211"/>
      <c r="Q74" s="211"/>
      <c r="R74" s="212"/>
      <c r="S74" s="212"/>
      <c r="T74" s="212"/>
      <c r="U74" s="212"/>
      <c r="V74" s="212"/>
      <c r="W74" s="212"/>
      <c r="X74" s="202"/>
      <c r="Y74" s="202"/>
      <c r="Z74" s="202"/>
      <c r="AA74" s="202"/>
      <c r="AB74" s="202"/>
      <c r="AC74" s="202"/>
      <c r="AD74" s="202"/>
      <c r="AE74" s="202" t="s">
        <v>145</v>
      </c>
      <c r="AF74" s="202">
        <v>0</v>
      </c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</row>
    <row r="75" spans="1:58" outlineLevel="3">
      <c r="A75" s="209"/>
      <c r="B75" s="210"/>
      <c r="C75" s="243" t="s">
        <v>372</v>
      </c>
      <c r="D75" s="213"/>
      <c r="E75" s="214">
        <v>8</v>
      </c>
      <c r="F75" s="212"/>
      <c r="G75" s="212"/>
      <c r="H75" s="212"/>
      <c r="I75" s="212"/>
      <c r="J75" s="212"/>
      <c r="K75" s="212"/>
      <c r="L75" s="212"/>
      <c r="M75" s="212"/>
      <c r="N75" s="211"/>
      <c r="O75" s="211"/>
      <c r="P75" s="211"/>
      <c r="Q75" s="211"/>
      <c r="R75" s="212"/>
      <c r="S75" s="212"/>
      <c r="T75" s="212"/>
      <c r="U75" s="212"/>
      <c r="V75" s="212"/>
      <c r="W75" s="212"/>
      <c r="X75" s="202"/>
      <c r="Y75" s="202"/>
      <c r="Z75" s="202"/>
      <c r="AA75" s="202"/>
      <c r="AB75" s="202"/>
      <c r="AC75" s="202"/>
      <c r="AD75" s="202"/>
      <c r="AE75" s="202" t="s">
        <v>145</v>
      </c>
      <c r="AF75" s="202">
        <v>0</v>
      </c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</row>
    <row r="76" spans="1:58" ht="22.5" outlineLevel="1">
      <c r="A76" s="223">
        <v>25</v>
      </c>
      <c r="B76" s="224" t="s">
        <v>187</v>
      </c>
      <c r="C76" s="242" t="s">
        <v>188</v>
      </c>
      <c r="D76" s="225" t="s">
        <v>148</v>
      </c>
      <c r="E76" s="226">
        <v>9.6</v>
      </c>
      <c r="F76" s="227"/>
      <c r="G76" s="228">
        <f>ROUND(E76*F76,2)</f>
        <v>0</v>
      </c>
      <c r="H76" s="227"/>
      <c r="I76" s="228">
        <f>ROUND(E76*H76,2)</f>
        <v>0</v>
      </c>
      <c r="J76" s="227"/>
      <c r="K76" s="228">
        <f>ROUND(E76*J76,2)</f>
        <v>0</v>
      </c>
      <c r="L76" s="228">
        <v>21</v>
      </c>
      <c r="M76" s="228">
        <f>G76*(1+L76/100)</f>
        <v>0</v>
      </c>
      <c r="N76" s="226">
        <v>0</v>
      </c>
      <c r="O76" s="226">
        <f>ROUND(E76*N76,2)</f>
        <v>0</v>
      </c>
      <c r="P76" s="226">
        <v>3.5000000000000001E-3</v>
      </c>
      <c r="Q76" s="226">
        <f>ROUND(E76*P76,2)</f>
        <v>0.03</v>
      </c>
      <c r="R76" s="229" t="s">
        <v>140</v>
      </c>
      <c r="S76" s="212">
        <v>0.128</v>
      </c>
      <c r="T76" s="212">
        <f>ROUND(E76*S76,2)</f>
        <v>1.23</v>
      </c>
      <c r="U76" s="212"/>
      <c r="V76" s="212" t="s">
        <v>141</v>
      </c>
      <c r="W76" s="212" t="s">
        <v>142</v>
      </c>
      <c r="X76" s="202"/>
      <c r="Y76" s="202"/>
      <c r="Z76" s="202"/>
      <c r="AA76" s="202"/>
      <c r="AB76" s="202"/>
      <c r="AC76" s="202"/>
      <c r="AD76" s="202"/>
      <c r="AE76" s="202" t="s">
        <v>143</v>
      </c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</row>
    <row r="77" spans="1:58" outlineLevel="2">
      <c r="A77" s="209"/>
      <c r="B77" s="210"/>
      <c r="C77" s="243" t="s">
        <v>302</v>
      </c>
      <c r="D77" s="213"/>
      <c r="E77" s="214">
        <v>4.8</v>
      </c>
      <c r="F77" s="212"/>
      <c r="G77" s="212"/>
      <c r="H77" s="212"/>
      <c r="I77" s="212"/>
      <c r="J77" s="212"/>
      <c r="K77" s="212"/>
      <c r="L77" s="212"/>
      <c r="M77" s="212"/>
      <c r="N77" s="211"/>
      <c r="O77" s="211"/>
      <c r="P77" s="211"/>
      <c r="Q77" s="211"/>
      <c r="R77" s="212"/>
      <c r="S77" s="212"/>
      <c r="T77" s="212"/>
      <c r="U77" s="212"/>
      <c r="V77" s="212"/>
      <c r="W77" s="212"/>
      <c r="X77" s="202"/>
      <c r="Y77" s="202"/>
      <c r="Z77" s="202"/>
      <c r="AA77" s="202"/>
      <c r="AB77" s="202"/>
      <c r="AC77" s="202"/>
      <c r="AD77" s="202"/>
      <c r="AE77" s="202" t="s">
        <v>145</v>
      </c>
      <c r="AF77" s="202">
        <v>0</v>
      </c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</row>
    <row r="78" spans="1:58" outlineLevel="3">
      <c r="A78" s="209"/>
      <c r="B78" s="210"/>
      <c r="C78" s="243" t="s">
        <v>303</v>
      </c>
      <c r="D78" s="213"/>
      <c r="E78" s="214">
        <v>4.8</v>
      </c>
      <c r="F78" s="212"/>
      <c r="G78" s="212"/>
      <c r="H78" s="212"/>
      <c r="I78" s="212"/>
      <c r="J78" s="212"/>
      <c r="K78" s="212"/>
      <c r="L78" s="212"/>
      <c r="M78" s="212"/>
      <c r="N78" s="211"/>
      <c r="O78" s="211"/>
      <c r="P78" s="211"/>
      <c r="Q78" s="211"/>
      <c r="R78" s="212"/>
      <c r="S78" s="212"/>
      <c r="T78" s="212"/>
      <c r="U78" s="212"/>
      <c r="V78" s="212"/>
      <c r="W78" s="212"/>
      <c r="X78" s="202"/>
      <c r="Y78" s="202"/>
      <c r="Z78" s="202"/>
      <c r="AA78" s="202"/>
      <c r="AB78" s="202"/>
      <c r="AC78" s="202"/>
      <c r="AD78" s="202"/>
      <c r="AE78" s="202" t="s">
        <v>145</v>
      </c>
      <c r="AF78" s="202">
        <v>0</v>
      </c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</row>
    <row r="79" spans="1:58" outlineLevel="1">
      <c r="A79" s="223">
        <v>26</v>
      </c>
      <c r="B79" s="224" t="s">
        <v>373</v>
      </c>
      <c r="C79" s="242" t="s">
        <v>374</v>
      </c>
      <c r="D79" s="225" t="s">
        <v>148</v>
      </c>
      <c r="E79" s="226">
        <v>13.2</v>
      </c>
      <c r="F79" s="227"/>
      <c r="G79" s="228">
        <f>ROUND(E79*F79,2)</f>
        <v>0</v>
      </c>
      <c r="H79" s="227"/>
      <c r="I79" s="228">
        <f>ROUND(E79*H79,2)</f>
        <v>0</v>
      </c>
      <c r="J79" s="227"/>
      <c r="K79" s="228">
        <f>ROUND(E79*J79,2)</f>
        <v>0</v>
      </c>
      <c r="L79" s="228">
        <v>21</v>
      </c>
      <c r="M79" s="228">
        <f>G79*(1+L79/100)</f>
        <v>0</v>
      </c>
      <c r="N79" s="226">
        <v>2.3000000000000001E-4</v>
      </c>
      <c r="O79" s="226">
        <f>ROUND(E79*N79,2)</f>
        <v>0</v>
      </c>
      <c r="P79" s="226">
        <v>0</v>
      </c>
      <c r="Q79" s="226">
        <f>ROUND(E79*P79,2)</f>
        <v>0</v>
      </c>
      <c r="R79" s="229" t="s">
        <v>140</v>
      </c>
      <c r="S79" s="212">
        <v>0.21665999999999999</v>
      </c>
      <c r="T79" s="212">
        <f>ROUND(E79*S79,2)</f>
        <v>2.86</v>
      </c>
      <c r="U79" s="212"/>
      <c r="V79" s="212" t="s">
        <v>141</v>
      </c>
      <c r="W79" s="212" t="s">
        <v>142</v>
      </c>
      <c r="X79" s="202"/>
      <c r="Y79" s="202"/>
      <c r="Z79" s="202"/>
      <c r="AA79" s="202"/>
      <c r="AB79" s="202"/>
      <c r="AC79" s="202"/>
      <c r="AD79" s="202"/>
      <c r="AE79" s="202" t="s">
        <v>143</v>
      </c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</row>
    <row r="80" spans="1:58" outlineLevel="2">
      <c r="A80" s="209"/>
      <c r="B80" s="210"/>
      <c r="C80" s="246" t="s">
        <v>375</v>
      </c>
      <c r="D80" s="233"/>
      <c r="E80" s="233"/>
      <c r="F80" s="233"/>
      <c r="G80" s="233"/>
      <c r="H80" s="212"/>
      <c r="I80" s="212"/>
      <c r="J80" s="212"/>
      <c r="K80" s="212"/>
      <c r="L80" s="212"/>
      <c r="M80" s="212"/>
      <c r="N80" s="211"/>
      <c r="O80" s="211"/>
      <c r="P80" s="211"/>
      <c r="Q80" s="211"/>
      <c r="R80" s="212"/>
      <c r="S80" s="212"/>
      <c r="T80" s="212"/>
      <c r="U80" s="212"/>
      <c r="V80" s="212"/>
      <c r="W80" s="212"/>
      <c r="X80" s="202"/>
      <c r="Y80" s="202"/>
      <c r="Z80" s="202"/>
      <c r="AA80" s="202"/>
      <c r="AB80" s="202"/>
      <c r="AC80" s="202"/>
      <c r="AD80" s="202"/>
      <c r="AE80" s="202" t="s">
        <v>169</v>
      </c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</row>
    <row r="81" spans="1:58" outlineLevel="2">
      <c r="A81" s="209"/>
      <c r="B81" s="210"/>
      <c r="C81" s="243" t="s">
        <v>376</v>
      </c>
      <c r="D81" s="213"/>
      <c r="E81" s="214">
        <v>13.2</v>
      </c>
      <c r="F81" s="212"/>
      <c r="G81" s="212"/>
      <c r="H81" s="212"/>
      <c r="I81" s="212"/>
      <c r="J81" s="212"/>
      <c r="K81" s="212"/>
      <c r="L81" s="212"/>
      <c r="M81" s="212"/>
      <c r="N81" s="211"/>
      <c r="O81" s="211"/>
      <c r="P81" s="211"/>
      <c r="Q81" s="211"/>
      <c r="R81" s="212"/>
      <c r="S81" s="212"/>
      <c r="T81" s="212"/>
      <c r="U81" s="212"/>
      <c r="V81" s="212"/>
      <c r="W81" s="212"/>
      <c r="X81" s="202"/>
      <c r="Y81" s="202"/>
      <c r="Z81" s="202"/>
      <c r="AA81" s="202"/>
      <c r="AB81" s="202"/>
      <c r="AC81" s="202"/>
      <c r="AD81" s="202"/>
      <c r="AE81" s="202" t="s">
        <v>145</v>
      </c>
      <c r="AF81" s="202">
        <v>5</v>
      </c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</row>
    <row r="82" spans="1:58" outlineLevel="1">
      <c r="A82" s="223">
        <v>27</v>
      </c>
      <c r="B82" s="224" t="s">
        <v>377</v>
      </c>
      <c r="C82" s="242" t="s">
        <v>378</v>
      </c>
      <c r="D82" s="225" t="s">
        <v>148</v>
      </c>
      <c r="E82" s="226">
        <v>15.4</v>
      </c>
      <c r="F82" s="227"/>
      <c r="G82" s="228">
        <f>ROUND(E82*F82,2)</f>
        <v>0</v>
      </c>
      <c r="H82" s="227"/>
      <c r="I82" s="228">
        <f>ROUND(E82*H82,2)</f>
        <v>0</v>
      </c>
      <c r="J82" s="227"/>
      <c r="K82" s="228">
        <f>ROUND(E82*J82,2)</f>
        <v>0</v>
      </c>
      <c r="L82" s="228">
        <v>21</v>
      </c>
      <c r="M82" s="228">
        <f>G82*(1+L82/100)</f>
        <v>0</v>
      </c>
      <c r="N82" s="226">
        <v>1.15E-3</v>
      </c>
      <c r="O82" s="226">
        <f>ROUND(E82*N82,2)</f>
        <v>0.02</v>
      </c>
      <c r="P82" s="226">
        <v>0</v>
      </c>
      <c r="Q82" s="226">
        <f>ROUND(E82*P82,2)</f>
        <v>0</v>
      </c>
      <c r="R82" s="229" t="s">
        <v>149</v>
      </c>
      <c r="S82" s="212">
        <v>0</v>
      </c>
      <c r="T82" s="212">
        <f>ROUND(E82*S82,2)</f>
        <v>0</v>
      </c>
      <c r="U82" s="212"/>
      <c r="V82" s="212" t="s">
        <v>175</v>
      </c>
      <c r="W82" s="212" t="s">
        <v>142</v>
      </c>
      <c r="X82" s="202"/>
      <c r="Y82" s="202"/>
      <c r="Z82" s="202"/>
      <c r="AA82" s="202"/>
      <c r="AB82" s="202"/>
      <c r="AC82" s="202"/>
      <c r="AD82" s="202"/>
      <c r="AE82" s="202" t="s">
        <v>176</v>
      </c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</row>
    <row r="83" spans="1:58" outlineLevel="2">
      <c r="A83" s="209"/>
      <c r="B83" s="210"/>
      <c r="C83" s="243" t="s">
        <v>379</v>
      </c>
      <c r="D83" s="213"/>
      <c r="E83" s="214">
        <v>14.52</v>
      </c>
      <c r="F83" s="212"/>
      <c r="G83" s="212"/>
      <c r="H83" s="212"/>
      <c r="I83" s="212"/>
      <c r="J83" s="212"/>
      <c r="K83" s="212"/>
      <c r="L83" s="212"/>
      <c r="M83" s="212"/>
      <c r="N83" s="211"/>
      <c r="O83" s="211"/>
      <c r="P83" s="211"/>
      <c r="Q83" s="211"/>
      <c r="R83" s="212"/>
      <c r="S83" s="212"/>
      <c r="T83" s="212"/>
      <c r="U83" s="212"/>
      <c r="V83" s="212"/>
      <c r="W83" s="212"/>
      <c r="X83" s="202"/>
      <c r="Y83" s="202"/>
      <c r="Z83" s="202"/>
      <c r="AA83" s="202"/>
      <c r="AB83" s="202"/>
      <c r="AC83" s="202"/>
      <c r="AD83" s="202"/>
      <c r="AE83" s="202" t="s">
        <v>145</v>
      </c>
      <c r="AF83" s="202">
        <v>5</v>
      </c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</row>
    <row r="84" spans="1:58" outlineLevel="3">
      <c r="A84" s="209"/>
      <c r="B84" s="210"/>
      <c r="C84" s="243" t="s">
        <v>380</v>
      </c>
      <c r="D84" s="213"/>
      <c r="E84" s="214">
        <v>0.88</v>
      </c>
      <c r="F84" s="212"/>
      <c r="G84" s="212"/>
      <c r="H84" s="212"/>
      <c r="I84" s="212"/>
      <c r="J84" s="212"/>
      <c r="K84" s="212"/>
      <c r="L84" s="212"/>
      <c r="M84" s="212"/>
      <c r="N84" s="211"/>
      <c r="O84" s="211"/>
      <c r="P84" s="211"/>
      <c r="Q84" s="211"/>
      <c r="R84" s="212"/>
      <c r="S84" s="212"/>
      <c r="T84" s="212"/>
      <c r="U84" s="212"/>
      <c r="V84" s="212"/>
      <c r="W84" s="212"/>
      <c r="X84" s="202"/>
      <c r="Y84" s="202"/>
      <c r="Z84" s="202"/>
      <c r="AA84" s="202"/>
      <c r="AB84" s="202"/>
      <c r="AC84" s="202"/>
      <c r="AD84" s="202"/>
      <c r="AE84" s="202" t="s">
        <v>145</v>
      </c>
      <c r="AF84" s="202">
        <v>5</v>
      </c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</row>
    <row r="85" spans="1:58" outlineLevel="1">
      <c r="A85" s="223">
        <v>28</v>
      </c>
      <c r="B85" s="224" t="s">
        <v>190</v>
      </c>
      <c r="C85" s="242" t="s">
        <v>191</v>
      </c>
      <c r="D85" s="225" t="s">
        <v>165</v>
      </c>
      <c r="E85" s="226">
        <v>2.1229999999999999E-2</v>
      </c>
      <c r="F85" s="227"/>
      <c r="G85" s="228">
        <f>ROUND(E85*F85,2)</f>
        <v>0</v>
      </c>
      <c r="H85" s="227"/>
      <c r="I85" s="228">
        <f>ROUND(E85*H85,2)</f>
        <v>0</v>
      </c>
      <c r="J85" s="227"/>
      <c r="K85" s="228">
        <f>ROUND(E85*J85,2)</f>
        <v>0</v>
      </c>
      <c r="L85" s="228">
        <v>21</v>
      </c>
      <c r="M85" s="228">
        <f>G85*(1+L85/100)</f>
        <v>0</v>
      </c>
      <c r="N85" s="226">
        <v>0</v>
      </c>
      <c r="O85" s="226">
        <f>ROUND(E85*N85,2)</f>
        <v>0</v>
      </c>
      <c r="P85" s="226">
        <v>0</v>
      </c>
      <c r="Q85" s="226">
        <f>ROUND(E85*P85,2)</f>
        <v>0</v>
      </c>
      <c r="R85" s="229" t="s">
        <v>140</v>
      </c>
      <c r="S85" s="212">
        <v>1.1140000000000001</v>
      </c>
      <c r="T85" s="212">
        <f>ROUND(E85*S85,2)</f>
        <v>0.02</v>
      </c>
      <c r="U85" s="212"/>
      <c r="V85" s="212" t="s">
        <v>166</v>
      </c>
      <c r="W85" s="212" t="s">
        <v>142</v>
      </c>
      <c r="X85" s="202"/>
      <c r="Y85" s="202"/>
      <c r="Z85" s="202"/>
      <c r="AA85" s="202"/>
      <c r="AB85" s="202"/>
      <c r="AC85" s="202"/>
      <c r="AD85" s="202"/>
      <c r="AE85" s="202" t="s">
        <v>167</v>
      </c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</row>
    <row r="86" spans="1:58" outlineLevel="2">
      <c r="A86" s="209"/>
      <c r="B86" s="210"/>
      <c r="C86" s="246" t="s">
        <v>192</v>
      </c>
      <c r="D86" s="233"/>
      <c r="E86" s="233"/>
      <c r="F86" s="233"/>
      <c r="G86" s="233"/>
      <c r="H86" s="212"/>
      <c r="I86" s="212"/>
      <c r="J86" s="212"/>
      <c r="K86" s="212"/>
      <c r="L86" s="212"/>
      <c r="M86" s="212"/>
      <c r="N86" s="211"/>
      <c r="O86" s="211"/>
      <c r="P86" s="211"/>
      <c r="Q86" s="211"/>
      <c r="R86" s="212"/>
      <c r="S86" s="212"/>
      <c r="T86" s="212"/>
      <c r="U86" s="212"/>
      <c r="V86" s="212"/>
      <c r="W86" s="212"/>
      <c r="X86" s="202"/>
      <c r="Y86" s="202"/>
      <c r="Z86" s="202"/>
      <c r="AA86" s="202"/>
      <c r="AB86" s="202"/>
      <c r="AC86" s="202"/>
      <c r="AD86" s="202"/>
      <c r="AE86" s="202" t="s">
        <v>169</v>
      </c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</row>
    <row r="87" spans="1:58">
      <c r="A87" s="216" t="s">
        <v>135</v>
      </c>
      <c r="B87" s="217" t="s">
        <v>102</v>
      </c>
      <c r="C87" s="241" t="s">
        <v>103</v>
      </c>
      <c r="D87" s="218"/>
      <c r="E87" s="219"/>
      <c r="F87" s="220"/>
      <c r="G87" s="220">
        <f>SUMIF(AE88:AE89,"&lt;&gt;NOR",G88:G89)</f>
        <v>0</v>
      </c>
      <c r="H87" s="220"/>
      <c r="I87" s="220">
        <f>SUM(I88:I89)</f>
        <v>0</v>
      </c>
      <c r="J87" s="220"/>
      <c r="K87" s="220">
        <f>SUM(K88:K89)</f>
        <v>0</v>
      </c>
      <c r="L87" s="220"/>
      <c r="M87" s="220">
        <f>SUM(M88:M89)</f>
        <v>0</v>
      </c>
      <c r="N87" s="219"/>
      <c r="O87" s="219">
        <f>SUM(O88:O89)</f>
        <v>0</v>
      </c>
      <c r="P87" s="219"/>
      <c r="Q87" s="219">
        <f>SUM(Q88:Q89)</f>
        <v>0</v>
      </c>
      <c r="R87" s="221"/>
      <c r="S87" s="215"/>
      <c r="T87" s="215">
        <f>SUM(T88:T89)</f>
        <v>0.78</v>
      </c>
      <c r="U87" s="215"/>
      <c r="V87" s="215"/>
      <c r="W87" s="215"/>
      <c r="AE87" t="s">
        <v>136</v>
      </c>
    </row>
    <row r="88" spans="1:58" outlineLevel="1">
      <c r="A88" s="223">
        <v>29</v>
      </c>
      <c r="B88" s="224" t="s">
        <v>381</v>
      </c>
      <c r="C88" s="242" t="s">
        <v>382</v>
      </c>
      <c r="D88" s="225" t="s">
        <v>148</v>
      </c>
      <c r="E88" s="226">
        <v>5</v>
      </c>
      <c r="F88" s="227"/>
      <c r="G88" s="228">
        <f>ROUND(E88*F88,2)</f>
        <v>0</v>
      </c>
      <c r="H88" s="227"/>
      <c r="I88" s="228">
        <f>ROUND(E88*H88,2)</f>
        <v>0</v>
      </c>
      <c r="J88" s="227"/>
      <c r="K88" s="228">
        <f>ROUND(E88*J88,2)</f>
        <v>0</v>
      </c>
      <c r="L88" s="228">
        <v>21</v>
      </c>
      <c r="M88" s="228">
        <f>G88*(1+L88/100)</f>
        <v>0</v>
      </c>
      <c r="N88" s="226">
        <v>8.0000000000000007E-5</v>
      </c>
      <c r="O88" s="226">
        <f>ROUND(E88*N88,2)</f>
        <v>0</v>
      </c>
      <c r="P88" s="226">
        <v>0</v>
      </c>
      <c r="Q88" s="226">
        <f>ROUND(E88*P88,2)</f>
        <v>0</v>
      </c>
      <c r="R88" s="229" t="s">
        <v>140</v>
      </c>
      <c r="S88" s="212">
        <v>0.156</v>
      </c>
      <c r="T88" s="212">
        <f>ROUND(E88*S88,2)</f>
        <v>0.78</v>
      </c>
      <c r="U88" s="212"/>
      <c r="V88" s="212" t="s">
        <v>141</v>
      </c>
      <c r="W88" s="212" t="s">
        <v>142</v>
      </c>
      <c r="X88" s="202"/>
      <c r="Y88" s="202"/>
      <c r="Z88" s="202"/>
      <c r="AA88" s="202"/>
      <c r="AB88" s="202"/>
      <c r="AC88" s="202"/>
      <c r="AD88" s="202"/>
      <c r="AE88" s="202" t="s">
        <v>143</v>
      </c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</row>
    <row r="89" spans="1:58" outlineLevel="2">
      <c r="A89" s="209"/>
      <c r="B89" s="210"/>
      <c r="C89" s="243" t="s">
        <v>383</v>
      </c>
      <c r="D89" s="213"/>
      <c r="E89" s="214">
        <v>5</v>
      </c>
      <c r="F89" s="212"/>
      <c r="G89" s="212"/>
      <c r="H89" s="212"/>
      <c r="I89" s="212"/>
      <c r="J89" s="212"/>
      <c r="K89" s="212"/>
      <c r="L89" s="212"/>
      <c r="M89" s="212"/>
      <c r="N89" s="211"/>
      <c r="O89" s="211"/>
      <c r="P89" s="211"/>
      <c r="Q89" s="211"/>
      <c r="R89" s="212"/>
      <c r="S89" s="212"/>
      <c r="T89" s="212"/>
      <c r="U89" s="212"/>
      <c r="V89" s="212"/>
      <c r="W89" s="212"/>
      <c r="X89" s="202"/>
      <c r="Y89" s="202"/>
      <c r="Z89" s="202"/>
      <c r="AA89" s="202"/>
      <c r="AB89" s="202"/>
      <c r="AC89" s="202"/>
      <c r="AD89" s="202"/>
      <c r="AE89" s="202" t="s">
        <v>145</v>
      </c>
      <c r="AF89" s="202">
        <v>0</v>
      </c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</row>
    <row r="90" spans="1:58">
      <c r="A90" s="216" t="s">
        <v>135</v>
      </c>
      <c r="B90" s="217" t="s">
        <v>104</v>
      </c>
      <c r="C90" s="241" t="s">
        <v>105</v>
      </c>
      <c r="D90" s="218"/>
      <c r="E90" s="219"/>
      <c r="F90" s="220"/>
      <c r="G90" s="220">
        <f>SUMIF(AE91:AE97,"&lt;&gt;NOR",G91:G97)</f>
        <v>0</v>
      </c>
      <c r="H90" s="220"/>
      <c r="I90" s="220">
        <f>SUM(I91:I97)</f>
        <v>0</v>
      </c>
      <c r="J90" s="220"/>
      <c r="K90" s="220">
        <f>SUM(K91:K97)</f>
        <v>0</v>
      </c>
      <c r="L90" s="220"/>
      <c r="M90" s="220">
        <f>SUM(M91:M97)</f>
        <v>0</v>
      </c>
      <c r="N90" s="219"/>
      <c r="O90" s="219">
        <f>SUM(O91:O97)</f>
        <v>0.01</v>
      </c>
      <c r="P90" s="219"/>
      <c r="Q90" s="219">
        <f>SUM(Q91:Q97)</f>
        <v>0</v>
      </c>
      <c r="R90" s="221"/>
      <c r="S90" s="215"/>
      <c r="T90" s="215">
        <f>SUM(T91:T97)</f>
        <v>2.42</v>
      </c>
      <c r="U90" s="215"/>
      <c r="V90" s="215"/>
      <c r="W90" s="215"/>
      <c r="AE90" t="s">
        <v>136</v>
      </c>
    </row>
    <row r="91" spans="1:58" outlineLevel="1">
      <c r="A91" s="223">
        <v>30</v>
      </c>
      <c r="B91" s="224" t="s">
        <v>193</v>
      </c>
      <c r="C91" s="242" t="s">
        <v>194</v>
      </c>
      <c r="D91" s="225" t="s">
        <v>148</v>
      </c>
      <c r="E91" s="226">
        <v>16</v>
      </c>
      <c r="F91" s="227"/>
      <c r="G91" s="228">
        <f>ROUND(E91*F91,2)</f>
        <v>0</v>
      </c>
      <c r="H91" s="227"/>
      <c r="I91" s="228">
        <f>ROUND(E91*H91,2)</f>
        <v>0</v>
      </c>
      <c r="J91" s="227"/>
      <c r="K91" s="228">
        <f>ROUND(E91*J91,2)</f>
        <v>0</v>
      </c>
      <c r="L91" s="228">
        <v>21</v>
      </c>
      <c r="M91" s="228">
        <f>G91*(1+L91/100)</f>
        <v>0</v>
      </c>
      <c r="N91" s="226">
        <v>6.9999999999999994E-5</v>
      </c>
      <c r="O91" s="226">
        <f>ROUND(E91*N91,2)</f>
        <v>0</v>
      </c>
      <c r="P91" s="226">
        <v>0</v>
      </c>
      <c r="Q91" s="226">
        <f>ROUND(E91*P91,2)</f>
        <v>0</v>
      </c>
      <c r="R91" s="229" t="s">
        <v>140</v>
      </c>
      <c r="S91" s="212">
        <v>3.2480000000000002E-2</v>
      </c>
      <c r="T91" s="212">
        <f>ROUND(E91*S91,2)</f>
        <v>0.52</v>
      </c>
      <c r="U91" s="212"/>
      <c r="V91" s="212" t="s">
        <v>141</v>
      </c>
      <c r="W91" s="212" t="s">
        <v>142</v>
      </c>
      <c r="X91" s="202"/>
      <c r="Y91" s="202"/>
      <c r="Z91" s="202"/>
      <c r="AA91" s="202"/>
      <c r="AB91" s="202"/>
      <c r="AC91" s="202"/>
      <c r="AD91" s="202"/>
      <c r="AE91" s="202" t="s">
        <v>143</v>
      </c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</row>
    <row r="92" spans="1:58" outlineLevel="2">
      <c r="A92" s="209"/>
      <c r="B92" s="210"/>
      <c r="C92" s="243" t="s">
        <v>384</v>
      </c>
      <c r="D92" s="213"/>
      <c r="E92" s="214">
        <v>6</v>
      </c>
      <c r="F92" s="212"/>
      <c r="G92" s="212"/>
      <c r="H92" s="212"/>
      <c r="I92" s="212"/>
      <c r="J92" s="212"/>
      <c r="K92" s="212"/>
      <c r="L92" s="212"/>
      <c r="M92" s="212"/>
      <c r="N92" s="211"/>
      <c r="O92" s="211"/>
      <c r="P92" s="211"/>
      <c r="Q92" s="211"/>
      <c r="R92" s="212"/>
      <c r="S92" s="212"/>
      <c r="T92" s="212"/>
      <c r="U92" s="212"/>
      <c r="V92" s="212"/>
      <c r="W92" s="212"/>
      <c r="X92" s="202"/>
      <c r="Y92" s="202"/>
      <c r="Z92" s="202"/>
      <c r="AA92" s="202"/>
      <c r="AB92" s="202"/>
      <c r="AC92" s="202"/>
      <c r="AD92" s="202"/>
      <c r="AE92" s="202" t="s">
        <v>145</v>
      </c>
      <c r="AF92" s="202">
        <v>5</v>
      </c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</row>
    <row r="93" spans="1:58" outlineLevel="3">
      <c r="A93" s="209"/>
      <c r="B93" s="210"/>
      <c r="C93" s="243" t="s">
        <v>385</v>
      </c>
      <c r="D93" s="213"/>
      <c r="E93" s="214">
        <v>10</v>
      </c>
      <c r="F93" s="212"/>
      <c r="G93" s="212"/>
      <c r="H93" s="212"/>
      <c r="I93" s="212"/>
      <c r="J93" s="212"/>
      <c r="K93" s="212"/>
      <c r="L93" s="212"/>
      <c r="M93" s="212"/>
      <c r="N93" s="211"/>
      <c r="O93" s="211"/>
      <c r="P93" s="211"/>
      <c r="Q93" s="211"/>
      <c r="R93" s="212"/>
      <c r="S93" s="212"/>
      <c r="T93" s="212"/>
      <c r="U93" s="212"/>
      <c r="V93" s="212"/>
      <c r="W93" s="212"/>
      <c r="X93" s="202"/>
      <c r="Y93" s="202"/>
      <c r="Z93" s="202"/>
      <c r="AA93" s="202"/>
      <c r="AB93" s="202"/>
      <c r="AC93" s="202"/>
      <c r="AD93" s="202"/>
      <c r="AE93" s="202" t="s">
        <v>145</v>
      </c>
      <c r="AF93" s="202">
        <v>0</v>
      </c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</row>
    <row r="94" spans="1:58" outlineLevel="1">
      <c r="A94" s="223">
        <v>31</v>
      </c>
      <c r="B94" s="224" t="s">
        <v>197</v>
      </c>
      <c r="C94" s="242" t="s">
        <v>198</v>
      </c>
      <c r="D94" s="225" t="s">
        <v>148</v>
      </c>
      <c r="E94" s="226">
        <v>16</v>
      </c>
      <c r="F94" s="227"/>
      <c r="G94" s="228">
        <f>ROUND(E94*F94,2)</f>
        <v>0</v>
      </c>
      <c r="H94" s="227"/>
      <c r="I94" s="228">
        <f>ROUND(E94*H94,2)</f>
        <v>0</v>
      </c>
      <c r="J94" s="227"/>
      <c r="K94" s="228">
        <f>ROUND(E94*J94,2)</f>
        <v>0</v>
      </c>
      <c r="L94" s="228">
        <v>21</v>
      </c>
      <c r="M94" s="228">
        <f>G94*(1+L94/100)</f>
        <v>0</v>
      </c>
      <c r="N94" s="226">
        <v>1.3999999999999999E-4</v>
      </c>
      <c r="O94" s="226">
        <f>ROUND(E94*N94,2)</f>
        <v>0</v>
      </c>
      <c r="P94" s="226">
        <v>0</v>
      </c>
      <c r="Q94" s="226">
        <f>ROUND(E94*P94,2)</f>
        <v>0</v>
      </c>
      <c r="R94" s="229" t="s">
        <v>140</v>
      </c>
      <c r="S94" s="212">
        <v>0.10191</v>
      </c>
      <c r="T94" s="212">
        <f>ROUND(E94*S94,2)</f>
        <v>1.63</v>
      </c>
      <c r="U94" s="212"/>
      <c r="V94" s="212" t="s">
        <v>141</v>
      </c>
      <c r="W94" s="212" t="s">
        <v>142</v>
      </c>
      <c r="X94" s="202"/>
      <c r="Y94" s="202"/>
      <c r="Z94" s="202"/>
      <c r="AA94" s="202"/>
      <c r="AB94" s="202"/>
      <c r="AC94" s="202"/>
      <c r="AD94" s="202"/>
      <c r="AE94" s="202" t="s">
        <v>143</v>
      </c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</row>
    <row r="95" spans="1:58" outlineLevel="2">
      <c r="A95" s="209"/>
      <c r="B95" s="210"/>
      <c r="C95" s="243" t="s">
        <v>386</v>
      </c>
      <c r="D95" s="213"/>
      <c r="E95" s="214">
        <v>16</v>
      </c>
      <c r="F95" s="212"/>
      <c r="G95" s="212"/>
      <c r="H95" s="212"/>
      <c r="I95" s="212"/>
      <c r="J95" s="212"/>
      <c r="K95" s="212"/>
      <c r="L95" s="212"/>
      <c r="M95" s="212"/>
      <c r="N95" s="211"/>
      <c r="O95" s="211"/>
      <c r="P95" s="211"/>
      <c r="Q95" s="211"/>
      <c r="R95" s="212"/>
      <c r="S95" s="212"/>
      <c r="T95" s="212"/>
      <c r="U95" s="212"/>
      <c r="V95" s="212"/>
      <c r="W95" s="212"/>
      <c r="X95" s="202"/>
      <c r="Y95" s="202"/>
      <c r="Z95" s="202"/>
      <c r="AA95" s="202"/>
      <c r="AB95" s="202"/>
      <c r="AC95" s="202"/>
      <c r="AD95" s="202"/>
      <c r="AE95" s="202" t="s">
        <v>145</v>
      </c>
      <c r="AF95" s="202">
        <v>5</v>
      </c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</row>
    <row r="96" spans="1:58" outlineLevel="1">
      <c r="A96" s="223">
        <v>32</v>
      </c>
      <c r="B96" s="224" t="s">
        <v>205</v>
      </c>
      <c r="C96" s="242" t="s">
        <v>206</v>
      </c>
      <c r="D96" s="225" t="s">
        <v>148</v>
      </c>
      <c r="E96" s="226">
        <v>20</v>
      </c>
      <c r="F96" s="227"/>
      <c r="G96" s="228">
        <f>ROUND(E96*F96,2)</f>
        <v>0</v>
      </c>
      <c r="H96" s="227"/>
      <c r="I96" s="228">
        <f>ROUND(E96*H96,2)</f>
        <v>0</v>
      </c>
      <c r="J96" s="227"/>
      <c r="K96" s="228">
        <f>ROUND(E96*J96,2)</f>
        <v>0</v>
      </c>
      <c r="L96" s="228">
        <v>21</v>
      </c>
      <c r="M96" s="228">
        <f>G96*(1+L96/100)</f>
        <v>0</v>
      </c>
      <c r="N96" s="226">
        <v>3.5E-4</v>
      </c>
      <c r="O96" s="226">
        <f>ROUND(E96*N96,2)</f>
        <v>0.01</v>
      </c>
      <c r="P96" s="226">
        <v>0</v>
      </c>
      <c r="Q96" s="226">
        <f>ROUND(E96*P96,2)</f>
        <v>0</v>
      </c>
      <c r="R96" s="229" t="s">
        <v>140</v>
      </c>
      <c r="S96" s="212">
        <v>1.35E-2</v>
      </c>
      <c r="T96" s="212">
        <f>ROUND(E96*S96,2)</f>
        <v>0.27</v>
      </c>
      <c r="U96" s="212"/>
      <c r="V96" s="212" t="s">
        <v>141</v>
      </c>
      <c r="W96" s="212" t="s">
        <v>142</v>
      </c>
      <c r="X96" s="202"/>
      <c r="Y96" s="202"/>
      <c r="Z96" s="202"/>
      <c r="AA96" s="202"/>
      <c r="AB96" s="202"/>
      <c r="AC96" s="202"/>
      <c r="AD96" s="202"/>
      <c r="AE96" s="202" t="s">
        <v>143</v>
      </c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</row>
    <row r="97" spans="1:58" outlineLevel="2">
      <c r="A97" s="209"/>
      <c r="B97" s="210"/>
      <c r="C97" s="243" t="s">
        <v>387</v>
      </c>
      <c r="D97" s="213"/>
      <c r="E97" s="214">
        <v>20</v>
      </c>
      <c r="F97" s="212"/>
      <c r="G97" s="212"/>
      <c r="H97" s="212"/>
      <c r="I97" s="212"/>
      <c r="J97" s="212"/>
      <c r="K97" s="212"/>
      <c r="L97" s="212"/>
      <c r="M97" s="212"/>
      <c r="N97" s="211"/>
      <c r="O97" s="211"/>
      <c r="P97" s="211"/>
      <c r="Q97" s="211"/>
      <c r="R97" s="212"/>
      <c r="S97" s="212"/>
      <c r="T97" s="212"/>
      <c r="U97" s="212"/>
      <c r="V97" s="212"/>
      <c r="W97" s="212"/>
      <c r="X97" s="202"/>
      <c r="Y97" s="202"/>
      <c r="Z97" s="202"/>
      <c r="AA97" s="202"/>
      <c r="AB97" s="202"/>
      <c r="AC97" s="202"/>
      <c r="AD97" s="202"/>
      <c r="AE97" s="202" t="s">
        <v>145</v>
      </c>
      <c r="AF97" s="202">
        <v>0</v>
      </c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</row>
    <row r="98" spans="1:58">
      <c r="A98" s="216" t="s">
        <v>135</v>
      </c>
      <c r="B98" s="217" t="s">
        <v>106</v>
      </c>
      <c r="C98" s="241" t="s">
        <v>107</v>
      </c>
      <c r="D98" s="218"/>
      <c r="E98" s="219"/>
      <c r="F98" s="220"/>
      <c r="G98" s="220">
        <f>SUMIF(AE99:AE122,"&lt;&gt;NOR",G99:G122)</f>
        <v>0</v>
      </c>
      <c r="H98" s="220"/>
      <c r="I98" s="220">
        <f>SUM(I99:I122)</f>
        <v>0</v>
      </c>
      <c r="J98" s="220"/>
      <c r="K98" s="220">
        <f>SUM(K99:K122)</f>
        <v>0</v>
      </c>
      <c r="L98" s="220"/>
      <c r="M98" s="220">
        <f>SUM(M99:M122)</f>
        <v>0</v>
      </c>
      <c r="N98" s="219"/>
      <c r="O98" s="219">
        <f>SUM(O99:O122)</f>
        <v>0</v>
      </c>
      <c r="P98" s="219"/>
      <c r="Q98" s="219">
        <f>SUM(Q99:Q122)</f>
        <v>0</v>
      </c>
      <c r="R98" s="221"/>
      <c r="S98" s="215"/>
      <c r="T98" s="215">
        <f>SUM(T99:T122)</f>
        <v>27.07</v>
      </c>
      <c r="U98" s="215"/>
      <c r="V98" s="215"/>
      <c r="W98" s="215"/>
      <c r="AE98" t="s">
        <v>136</v>
      </c>
    </row>
    <row r="99" spans="1:58" outlineLevel="1">
      <c r="A99" s="223">
        <v>33</v>
      </c>
      <c r="B99" s="224" t="s">
        <v>388</v>
      </c>
      <c r="C99" s="242" t="s">
        <v>389</v>
      </c>
      <c r="D99" s="225" t="s">
        <v>165</v>
      </c>
      <c r="E99" s="226">
        <v>0.189</v>
      </c>
      <c r="F99" s="227"/>
      <c r="G99" s="228">
        <f>ROUND(E99*F99,2)</f>
        <v>0</v>
      </c>
      <c r="H99" s="227"/>
      <c r="I99" s="228">
        <f>ROUND(E99*H99,2)</f>
        <v>0</v>
      </c>
      <c r="J99" s="227"/>
      <c r="K99" s="228">
        <f>ROUND(E99*J99,2)</f>
        <v>0</v>
      </c>
      <c r="L99" s="228">
        <v>21</v>
      </c>
      <c r="M99" s="228">
        <f>G99*(1+L99/100)</f>
        <v>0</v>
      </c>
      <c r="N99" s="226">
        <v>0</v>
      </c>
      <c r="O99" s="226">
        <f>ROUND(E99*N99,2)</f>
        <v>0</v>
      </c>
      <c r="P99" s="226">
        <v>0</v>
      </c>
      <c r="Q99" s="226">
        <f>ROUND(E99*P99,2)</f>
        <v>0</v>
      </c>
      <c r="R99" s="229" t="s">
        <v>140</v>
      </c>
      <c r="S99" s="212">
        <v>0</v>
      </c>
      <c r="T99" s="212">
        <f>ROUND(E99*S99,2)</f>
        <v>0</v>
      </c>
      <c r="U99" s="212"/>
      <c r="V99" s="212" t="s">
        <v>141</v>
      </c>
      <c r="W99" s="212" t="s">
        <v>142</v>
      </c>
      <c r="X99" s="202"/>
      <c r="Y99" s="202"/>
      <c r="Z99" s="202"/>
      <c r="AA99" s="202"/>
      <c r="AB99" s="202"/>
      <c r="AC99" s="202"/>
      <c r="AD99" s="202"/>
      <c r="AE99" s="202" t="s">
        <v>143</v>
      </c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</row>
    <row r="100" spans="1:58" ht="22.5" outlineLevel="2">
      <c r="A100" s="209"/>
      <c r="B100" s="210"/>
      <c r="C100" s="244" t="s">
        <v>390</v>
      </c>
      <c r="D100" s="230"/>
      <c r="E100" s="230"/>
      <c r="F100" s="230"/>
      <c r="G100" s="230"/>
      <c r="H100" s="212"/>
      <c r="I100" s="212"/>
      <c r="J100" s="212"/>
      <c r="K100" s="212"/>
      <c r="L100" s="212"/>
      <c r="M100" s="212"/>
      <c r="N100" s="211"/>
      <c r="O100" s="211"/>
      <c r="P100" s="211"/>
      <c r="Q100" s="211"/>
      <c r="R100" s="212"/>
      <c r="S100" s="212"/>
      <c r="T100" s="212"/>
      <c r="U100" s="212"/>
      <c r="V100" s="212"/>
      <c r="W100" s="212"/>
      <c r="X100" s="202"/>
      <c r="Y100" s="202"/>
      <c r="Z100" s="202"/>
      <c r="AA100" s="202"/>
      <c r="AB100" s="202"/>
      <c r="AC100" s="202"/>
      <c r="AD100" s="202"/>
      <c r="AE100" s="202" t="s">
        <v>151</v>
      </c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32" t="str">
        <f>C100</f>
        <v>Pro vyjádření výnosu ve prospěch zhotovitele je nutné jednotkovou cenu uvést se záporným znaménkem. (Získaná částka ponižuje náklad stavby.)</v>
      </c>
      <c r="AZ100" s="202"/>
      <c r="BA100" s="202"/>
      <c r="BB100" s="202"/>
      <c r="BC100" s="202"/>
      <c r="BD100" s="202"/>
      <c r="BE100" s="202"/>
      <c r="BF100" s="202"/>
    </row>
    <row r="101" spans="1:58" outlineLevel="2">
      <c r="A101" s="209"/>
      <c r="B101" s="210"/>
      <c r="C101" s="243" t="s">
        <v>391</v>
      </c>
      <c r="D101" s="213"/>
      <c r="E101" s="214">
        <v>0.189</v>
      </c>
      <c r="F101" s="212"/>
      <c r="G101" s="212"/>
      <c r="H101" s="212"/>
      <c r="I101" s="212"/>
      <c r="J101" s="212"/>
      <c r="K101" s="212"/>
      <c r="L101" s="212"/>
      <c r="M101" s="212"/>
      <c r="N101" s="211"/>
      <c r="O101" s="211"/>
      <c r="P101" s="211"/>
      <c r="Q101" s="211"/>
      <c r="R101" s="212"/>
      <c r="S101" s="212"/>
      <c r="T101" s="212"/>
      <c r="U101" s="212"/>
      <c r="V101" s="212"/>
      <c r="W101" s="212"/>
      <c r="X101" s="202"/>
      <c r="Y101" s="202"/>
      <c r="Z101" s="202"/>
      <c r="AA101" s="202"/>
      <c r="AB101" s="202"/>
      <c r="AC101" s="202"/>
      <c r="AD101" s="202"/>
      <c r="AE101" s="202" t="s">
        <v>145</v>
      </c>
      <c r="AF101" s="202">
        <v>7</v>
      </c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</row>
    <row r="102" spans="1:58" outlineLevel="1">
      <c r="A102" s="223">
        <v>34</v>
      </c>
      <c r="B102" s="224" t="s">
        <v>392</v>
      </c>
      <c r="C102" s="242" t="s">
        <v>393</v>
      </c>
      <c r="D102" s="225" t="s">
        <v>165</v>
      </c>
      <c r="E102" s="226">
        <v>2.112E-2</v>
      </c>
      <c r="F102" s="227"/>
      <c r="G102" s="228">
        <f>ROUND(E102*F102,2)</f>
        <v>0</v>
      </c>
      <c r="H102" s="227"/>
      <c r="I102" s="228">
        <f>ROUND(E102*H102,2)</f>
        <v>0</v>
      </c>
      <c r="J102" s="227"/>
      <c r="K102" s="228">
        <f>ROUND(E102*J102,2)</f>
        <v>0</v>
      </c>
      <c r="L102" s="228">
        <v>21</v>
      </c>
      <c r="M102" s="228">
        <f>G102*(1+L102/100)</f>
        <v>0</v>
      </c>
      <c r="N102" s="226">
        <v>0</v>
      </c>
      <c r="O102" s="226">
        <f>ROUND(E102*N102,2)</f>
        <v>0</v>
      </c>
      <c r="P102" s="226">
        <v>0</v>
      </c>
      <c r="Q102" s="226">
        <f>ROUND(E102*P102,2)</f>
        <v>0</v>
      </c>
      <c r="R102" s="229" t="s">
        <v>140</v>
      </c>
      <c r="S102" s="212">
        <v>0</v>
      </c>
      <c r="T102" s="212">
        <f>ROUND(E102*S102,2)</f>
        <v>0</v>
      </c>
      <c r="U102" s="212"/>
      <c r="V102" s="212" t="s">
        <v>141</v>
      </c>
      <c r="W102" s="212" t="s">
        <v>142</v>
      </c>
      <c r="X102" s="202"/>
      <c r="Y102" s="202"/>
      <c r="Z102" s="202"/>
      <c r="AA102" s="202"/>
      <c r="AB102" s="202"/>
      <c r="AC102" s="202"/>
      <c r="AD102" s="202"/>
      <c r="AE102" s="202" t="s">
        <v>143</v>
      </c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</row>
    <row r="103" spans="1:58" outlineLevel="2">
      <c r="A103" s="209"/>
      <c r="B103" s="210"/>
      <c r="C103" s="244" t="s">
        <v>394</v>
      </c>
      <c r="D103" s="230"/>
      <c r="E103" s="230"/>
      <c r="F103" s="230"/>
      <c r="G103" s="230"/>
      <c r="H103" s="212"/>
      <c r="I103" s="212"/>
      <c r="J103" s="212"/>
      <c r="K103" s="212"/>
      <c r="L103" s="212"/>
      <c r="M103" s="212"/>
      <c r="N103" s="211"/>
      <c r="O103" s="211"/>
      <c r="P103" s="211"/>
      <c r="Q103" s="211"/>
      <c r="R103" s="212"/>
      <c r="S103" s="212"/>
      <c r="T103" s="212"/>
      <c r="U103" s="212"/>
      <c r="V103" s="212"/>
      <c r="W103" s="212"/>
      <c r="X103" s="202"/>
      <c r="Y103" s="202"/>
      <c r="Z103" s="202"/>
      <c r="AA103" s="202"/>
      <c r="AB103" s="202"/>
      <c r="AC103" s="202"/>
      <c r="AD103" s="202"/>
      <c r="AE103" s="202" t="s">
        <v>151</v>
      </c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</row>
    <row r="104" spans="1:58" outlineLevel="2">
      <c r="A104" s="209"/>
      <c r="B104" s="210"/>
      <c r="C104" s="243" t="s">
        <v>395</v>
      </c>
      <c r="D104" s="213"/>
      <c r="E104" s="214">
        <v>2.112E-2</v>
      </c>
      <c r="F104" s="212"/>
      <c r="G104" s="212"/>
      <c r="H104" s="212"/>
      <c r="I104" s="212"/>
      <c r="J104" s="212"/>
      <c r="K104" s="212"/>
      <c r="L104" s="212"/>
      <c r="M104" s="212"/>
      <c r="N104" s="211"/>
      <c r="O104" s="211"/>
      <c r="P104" s="211"/>
      <c r="Q104" s="211"/>
      <c r="R104" s="212"/>
      <c r="S104" s="212"/>
      <c r="T104" s="212"/>
      <c r="U104" s="212"/>
      <c r="V104" s="212"/>
      <c r="W104" s="212"/>
      <c r="X104" s="202"/>
      <c r="Y104" s="202"/>
      <c r="Z104" s="202"/>
      <c r="AA104" s="202"/>
      <c r="AB104" s="202"/>
      <c r="AC104" s="202"/>
      <c r="AD104" s="202"/>
      <c r="AE104" s="202" t="s">
        <v>145</v>
      </c>
      <c r="AF104" s="202">
        <v>7</v>
      </c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</row>
    <row r="105" spans="1:58" outlineLevel="1">
      <c r="A105" s="223">
        <v>35</v>
      </c>
      <c r="B105" s="224" t="s">
        <v>396</v>
      </c>
      <c r="C105" s="242" t="s">
        <v>397</v>
      </c>
      <c r="D105" s="225" t="s">
        <v>165</v>
      </c>
      <c r="E105" s="226">
        <v>3.7080000000000002</v>
      </c>
      <c r="F105" s="227"/>
      <c r="G105" s="228">
        <f>ROUND(E105*F105,2)</f>
        <v>0</v>
      </c>
      <c r="H105" s="227"/>
      <c r="I105" s="228">
        <f>ROUND(E105*H105,2)</f>
        <v>0</v>
      </c>
      <c r="J105" s="227"/>
      <c r="K105" s="228">
        <f>ROUND(E105*J105,2)</f>
        <v>0</v>
      </c>
      <c r="L105" s="228">
        <v>21</v>
      </c>
      <c r="M105" s="228">
        <f>G105*(1+L105/100)</f>
        <v>0</v>
      </c>
      <c r="N105" s="226">
        <v>0</v>
      </c>
      <c r="O105" s="226">
        <f>ROUND(E105*N105,2)</f>
        <v>0</v>
      </c>
      <c r="P105" s="226">
        <v>0</v>
      </c>
      <c r="Q105" s="226">
        <f>ROUND(E105*P105,2)</f>
        <v>0</v>
      </c>
      <c r="R105" s="229" t="s">
        <v>140</v>
      </c>
      <c r="S105" s="212">
        <v>0</v>
      </c>
      <c r="T105" s="212">
        <f>ROUND(E105*S105,2)</f>
        <v>0</v>
      </c>
      <c r="U105" s="212"/>
      <c r="V105" s="212" t="s">
        <v>141</v>
      </c>
      <c r="W105" s="212" t="s">
        <v>142</v>
      </c>
      <c r="X105" s="202"/>
      <c r="Y105" s="202"/>
      <c r="Z105" s="202"/>
      <c r="AA105" s="202"/>
      <c r="AB105" s="202"/>
      <c r="AC105" s="202"/>
      <c r="AD105" s="202"/>
      <c r="AE105" s="202" t="s">
        <v>143</v>
      </c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</row>
    <row r="106" spans="1:58" outlineLevel="2">
      <c r="A106" s="209"/>
      <c r="B106" s="210"/>
      <c r="C106" s="244" t="s">
        <v>398</v>
      </c>
      <c r="D106" s="230"/>
      <c r="E106" s="230"/>
      <c r="F106" s="230"/>
      <c r="G106" s="230"/>
      <c r="H106" s="212"/>
      <c r="I106" s="212"/>
      <c r="J106" s="212"/>
      <c r="K106" s="212"/>
      <c r="L106" s="212"/>
      <c r="M106" s="212"/>
      <c r="N106" s="211"/>
      <c r="O106" s="211"/>
      <c r="P106" s="211"/>
      <c r="Q106" s="211"/>
      <c r="R106" s="212"/>
      <c r="S106" s="212"/>
      <c r="T106" s="212"/>
      <c r="U106" s="212"/>
      <c r="V106" s="212"/>
      <c r="W106" s="212"/>
      <c r="X106" s="202"/>
      <c r="Y106" s="202"/>
      <c r="Z106" s="202"/>
      <c r="AA106" s="202"/>
      <c r="AB106" s="202"/>
      <c r="AC106" s="202"/>
      <c r="AD106" s="202"/>
      <c r="AE106" s="202" t="s">
        <v>151</v>
      </c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</row>
    <row r="107" spans="1:58" outlineLevel="2">
      <c r="A107" s="209"/>
      <c r="B107" s="210"/>
      <c r="C107" s="243" t="s">
        <v>399</v>
      </c>
      <c r="D107" s="213"/>
      <c r="E107" s="214">
        <v>2.7</v>
      </c>
      <c r="F107" s="212"/>
      <c r="G107" s="212"/>
      <c r="H107" s="212"/>
      <c r="I107" s="212"/>
      <c r="J107" s="212"/>
      <c r="K107" s="212"/>
      <c r="L107" s="212"/>
      <c r="M107" s="212"/>
      <c r="N107" s="211"/>
      <c r="O107" s="211"/>
      <c r="P107" s="211"/>
      <c r="Q107" s="211"/>
      <c r="R107" s="212"/>
      <c r="S107" s="212"/>
      <c r="T107" s="212"/>
      <c r="U107" s="212"/>
      <c r="V107" s="212"/>
      <c r="W107" s="212"/>
      <c r="X107" s="202"/>
      <c r="Y107" s="202"/>
      <c r="Z107" s="202"/>
      <c r="AA107" s="202"/>
      <c r="AB107" s="202"/>
      <c r="AC107" s="202"/>
      <c r="AD107" s="202"/>
      <c r="AE107" s="202" t="s">
        <v>145</v>
      </c>
      <c r="AF107" s="202">
        <v>7</v>
      </c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</row>
    <row r="108" spans="1:58" outlineLevel="3">
      <c r="A108" s="209"/>
      <c r="B108" s="210"/>
      <c r="C108" s="243" t="s">
        <v>400</v>
      </c>
      <c r="D108" s="213"/>
      <c r="E108" s="214">
        <v>1.008</v>
      </c>
      <c r="F108" s="212"/>
      <c r="G108" s="212"/>
      <c r="H108" s="212"/>
      <c r="I108" s="212"/>
      <c r="J108" s="212"/>
      <c r="K108" s="212"/>
      <c r="L108" s="212"/>
      <c r="M108" s="212"/>
      <c r="N108" s="211"/>
      <c r="O108" s="211"/>
      <c r="P108" s="211"/>
      <c r="Q108" s="211"/>
      <c r="R108" s="212"/>
      <c r="S108" s="212"/>
      <c r="T108" s="212"/>
      <c r="U108" s="212"/>
      <c r="V108" s="212"/>
      <c r="W108" s="212"/>
      <c r="X108" s="202"/>
      <c r="Y108" s="202"/>
      <c r="Z108" s="202"/>
      <c r="AA108" s="202"/>
      <c r="AB108" s="202"/>
      <c r="AC108" s="202"/>
      <c r="AD108" s="202"/>
      <c r="AE108" s="202" t="s">
        <v>145</v>
      </c>
      <c r="AF108" s="202">
        <v>7</v>
      </c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</row>
    <row r="109" spans="1:58" outlineLevel="1">
      <c r="A109" s="223">
        <v>36</v>
      </c>
      <c r="B109" s="224" t="s">
        <v>221</v>
      </c>
      <c r="C109" s="242" t="s">
        <v>222</v>
      </c>
      <c r="D109" s="225" t="s">
        <v>165</v>
      </c>
      <c r="E109" s="226">
        <v>4.1730000000000003E-2</v>
      </c>
      <c r="F109" s="227"/>
      <c r="G109" s="228">
        <f>ROUND(E109*F109,2)</f>
        <v>0</v>
      </c>
      <c r="H109" s="227"/>
      <c r="I109" s="228">
        <f>ROUND(E109*H109,2)</f>
        <v>0</v>
      </c>
      <c r="J109" s="227"/>
      <c r="K109" s="228">
        <f>ROUND(E109*J109,2)</f>
        <v>0</v>
      </c>
      <c r="L109" s="228">
        <v>21</v>
      </c>
      <c r="M109" s="228">
        <f>G109*(1+L109/100)</f>
        <v>0</v>
      </c>
      <c r="N109" s="226">
        <v>0</v>
      </c>
      <c r="O109" s="226">
        <f>ROUND(E109*N109,2)</f>
        <v>0</v>
      </c>
      <c r="P109" s="226">
        <v>0</v>
      </c>
      <c r="Q109" s="226">
        <f>ROUND(E109*P109,2)</f>
        <v>0</v>
      </c>
      <c r="R109" s="229" t="s">
        <v>140</v>
      </c>
      <c r="S109" s="212">
        <v>0</v>
      </c>
      <c r="T109" s="212">
        <f>ROUND(E109*S109,2)</f>
        <v>0</v>
      </c>
      <c r="U109" s="212"/>
      <c r="V109" s="212" t="s">
        <v>141</v>
      </c>
      <c r="W109" s="212" t="s">
        <v>142</v>
      </c>
      <c r="X109" s="202"/>
      <c r="Y109" s="202"/>
      <c r="Z109" s="202"/>
      <c r="AA109" s="202"/>
      <c r="AB109" s="202"/>
      <c r="AC109" s="202"/>
      <c r="AD109" s="202"/>
      <c r="AE109" s="202" t="s">
        <v>143</v>
      </c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</row>
    <row r="110" spans="1:58" outlineLevel="2">
      <c r="A110" s="209"/>
      <c r="B110" s="210"/>
      <c r="C110" s="244" t="s">
        <v>223</v>
      </c>
      <c r="D110" s="230"/>
      <c r="E110" s="230"/>
      <c r="F110" s="230"/>
      <c r="G110" s="230"/>
      <c r="H110" s="212"/>
      <c r="I110" s="212"/>
      <c r="J110" s="212"/>
      <c r="K110" s="212"/>
      <c r="L110" s="212"/>
      <c r="M110" s="212"/>
      <c r="N110" s="211"/>
      <c r="O110" s="211"/>
      <c r="P110" s="211"/>
      <c r="Q110" s="211"/>
      <c r="R110" s="212"/>
      <c r="S110" s="212"/>
      <c r="T110" s="212"/>
      <c r="U110" s="212"/>
      <c r="V110" s="212"/>
      <c r="W110" s="212"/>
      <c r="X110" s="202"/>
      <c r="Y110" s="202"/>
      <c r="Z110" s="202"/>
      <c r="AA110" s="202"/>
      <c r="AB110" s="202"/>
      <c r="AC110" s="202"/>
      <c r="AD110" s="202"/>
      <c r="AE110" s="202" t="s">
        <v>151</v>
      </c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</row>
    <row r="111" spans="1:58" outlineLevel="2">
      <c r="A111" s="209"/>
      <c r="B111" s="210"/>
      <c r="C111" s="243" t="s">
        <v>401</v>
      </c>
      <c r="D111" s="213"/>
      <c r="E111" s="214">
        <v>4.4999999999999997E-3</v>
      </c>
      <c r="F111" s="212"/>
      <c r="G111" s="212"/>
      <c r="H111" s="212"/>
      <c r="I111" s="212"/>
      <c r="J111" s="212"/>
      <c r="K111" s="212"/>
      <c r="L111" s="212"/>
      <c r="M111" s="212"/>
      <c r="N111" s="211"/>
      <c r="O111" s="211"/>
      <c r="P111" s="211"/>
      <c r="Q111" s="211"/>
      <c r="R111" s="212"/>
      <c r="S111" s="212"/>
      <c r="T111" s="212"/>
      <c r="U111" s="212"/>
      <c r="V111" s="212"/>
      <c r="W111" s="212"/>
      <c r="X111" s="202"/>
      <c r="Y111" s="202"/>
      <c r="Z111" s="202"/>
      <c r="AA111" s="202"/>
      <c r="AB111" s="202"/>
      <c r="AC111" s="202"/>
      <c r="AD111" s="202"/>
      <c r="AE111" s="202" t="s">
        <v>145</v>
      </c>
      <c r="AF111" s="202">
        <v>7</v>
      </c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</row>
    <row r="112" spans="1:58" outlineLevel="3">
      <c r="A112" s="209"/>
      <c r="B112" s="210"/>
      <c r="C112" s="243" t="s">
        <v>402</v>
      </c>
      <c r="D112" s="213"/>
      <c r="E112" s="214">
        <v>2.7000000000000001E-3</v>
      </c>
      <c r="F112" s="212"/>
      <c r="G112" s="212"/>
      <c r="H112" s="212"/>
      <c r="I112" s="212"/>
      <c r="J112" s="212"/>
      <c r="K112" s="212"/>
      <c r="L112" s="212"/>
      <c r="M112" s="212"/>
      <c r="N112" s="211"/>
      <c r="O112" s="211"/>
      <c r="P112" s="211"/>
      <c r="Q112" s="211"/>
      <c r="R112" s="212"/>
      <c r="S112" s="212"/>
      <c r="T112" s="212"/>
      <c r="U112" s="212"/>
      <c r="V112" s="212"/>
      <c r="W112" s="212"/>
      <c r="X112" s="202"/>
      <c r="Y112" s="202"/>
      <c r="Z112" s="202"/>
      <c r="AA112" s="202"/>
      <c r="AB112" s="202"/>
      <c r="AC112" s="202"/>
      <c r="AD112" s="202"/>
      <c r="AE112" s="202" t="s">
        <v>145</v>
      </c>
      <c r="AF112" s="202">
        <v>7</v>
      </c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</row>
    <row r="113" spans="1:58" outlineLevel="3">
      <c r="A113" s="209"/>
      <c r="B113" s="210"/>
      <c r="C113" s="243" t="s">
        <v>403</v>
      </c>
      <c r="D113" s="213"/>
      <c r="E113" s="214">
        <v>9.3000000000000005E-4</v>
      </c>
      <c r="F113" s="212"/>
      <c r="G113" s="212"/>
      <c r="H113" s="212"/>
      <c r="I113" s="212"/>
      <c r="J113" s="212"/>
      <c r="K113" s="212"/>
      <c r="L113" s="212"/>
      <c r="M113" s="212"/>
      <c r="N113" s="211"/>
      <c r="O113" s="211"/>
      <c r="P113" s="211"/>
      <c r="Q113" s="211"/>
      <c r="R113" s="212"/>
      <c r="S113" s="212"/>
      <c r="T113" s="212"/>
      <c r="U113" s="212"/>
      <c r="V113" s="212"/>
      <c r="W113" s="212"/>
      <c r="X113" s="202"/>
      <c r="Y113" s="202"/>
      <c r="Z113" s="202"/>
      <c r="AA113" s="202"/>
      <c r="AB113" s="202"/>
      <c r="AC113" s="202"/>
      <c r="AD113" s="202"/>
      <c r="AE113" s="202" t="s">
        <v>145</v>
      </c>
      <c r="AF113" s="202">
        <v>7</v>
      </c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</row>
    <row r="114" spans="1:58" outlineLevel="3">
      <c r="A114" s="209"/>
      <c r="B114" s="210"/>
      <c r="C114" s="243" t="s">
        <v>404</v>
      </c>
      <c r="D114" s="213"/>
      <c r="E114" s="214">
        <v>3.3599999999999998E-2</v>
      </c>
      <c r="F114" s="212"/>
      <c r="G114" s="212"/>
      <c r="H114" s="212"/>
      <c r="I114" s="212"/>
      <c r="J114" s="212"/>
      <c r="K114" s="212"/>
      <c r="L114" s="212"/>
      <c r="M114" s="212"/>
      <c r="N114" s="211"/>
      <c r="O114" s="211"/>
      <c r="P114" s="211"/>
      <c r="Q114" s="211"/>
      <c r="R114" s="212"/>
      <c r="S114" s="212"/>
      <c r="T114" s="212"/>
      <c r="U114" s="212"/>
      <c r="V114" s="212"/>
      <c r="W114" s="212"/>
      <c r="X114" s="202"/>
      <c r="Y114" s="202"/>
      <c r="Z114" s="202"/>
      <c r="AA114" s="202"/>
      <c r="AB114" s="202"/>
      <c r="AC114" s="202"/>
      <c r="AD114" s="202"/>
      <c r="AE114" s="202" t="s">
        <v>145</v>
      </c>
      <c r="AF114" s="202">
        <v>7</v>
      </c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</row>
    <row r="115" spans="1:58" ht="22.5" outlineLevel="1">
      <c r="A115" s="223">
        <v>37</v>
      </c>
      <c r="B115" s="224" t="s">
        <v>405</v>
      </c>
      <c r="C115" s="242" t="s">
        <v>406</v>
      </c>
      <c r="D115" s="225" t="s">
        <v>165</v>
      </c>
      <c r="E115" s="226">
        <v>0.32400000000000001</v>
      </c>
      <c r="F115" s="227"/>
      <c r="G115" s="228">
        <f>ROUND(E115*F115,2)</f>
        <v>0</v>
      </c>
      <c r="H115" s="227"/>
      <c r="I115" s="228">
        <f>ROUND(E115*H115,2)</f>
        <v>0</v>
      </c>
      <c r="J115" s="227"/>
      <c r="K115" s="228">
        <f>ROUND(E115*J115,2)</f>
        <v>0</v>
      </c>
      <c r="L115" s="228">
        <v>21</v>
      </c>
      <c r="M115" s="228">
        <f>G115*(1+L115/100)</f>
        <v>0</v>
      </c>
      <c r="N115" s="226">
        <v>0</v>
      </c>
      <c r="O115" s="226">
        <f>ROUND(E115*N115,2)</f>
        <v>0</v>
      </c>
      <c r="P115" s="226">
        <v>0</v>
      </c>
      <c r="Q115" s="226">
        <f>ROUND(E115*P115,2)</f>
        <v>0</v>
      </c>
      <c r="R115" s="229" t="s">
        <v>140</v>
      </c>
      <c r="S115" s="212">
        <v>0</v>
      </c>
      <c r="T115" s="212">
        <f>ROUND(E115*S115,2)</f>
        <v>0</v>
      </c>
      <c r="U115" s="212"/>
      <c r="V115" s="212" t="s">
        <v>141</v>
      </c>
      <c r="W115" s="212" t="s">
        <v>142</v>
      </c>
      <c r="X115" s="202"/>
      <c r="Y115" s="202"/>
      <c r="Z115" s="202"/>
      <c r="AA115" s="202"/>
      <c r="AB115" s="202"/>
      <c r="AC115" s="202"/>
      <c r="AD115" s="202"/>
      <c r="AE115" s="202" t="s">
        <v>143</v>
      </c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</row>
    <row r="116" spans="1:58" outlineLevel="2">
      <c r="A116" s="209"/>
      <c r="B116" s="210"/>
      <c r="C116" s="243" t="s">
        <v>407</v>
      </c>
      <c r="D116" s="213"/>
      <c r="E116" s="214">
        <v>0.32400000000000001</v>
      </c>
      <c r="F116" s="212"/>
      <c r="G116" s="212"/>
      <c r="H116" s="212"/>
      <c r="I116" s="212"/>
      <c r="J116" s="212"/>
      <c r="K116" s="212"/>
      <c r="L116" s="212"/>
      <c r="M116" s="212"/>
      <c r="N116" s="211"/>
      <c r="O116" s="211"/>
      <c r="P116" s="211"/>
      <c r="Q116" s="211"/>
      <c r="R116" s="212"/>
      <c r="S116" s="212"/>
      <c r="T116" s="212"/>
      <c r="U116" s="212"/>
      <c r="V116" s="212"/>
      <c r="W116" s="212"/>
      <c r="X116" s="202"/>
      <c r="Y116" s="202"/>
      <c r="Z116" s="202"/>
      <c r="AA116" s="202"/>
      <c r="AB116" s="202"/>
      <c r="AC116" s="202"/>
      <c r="AD116" s="202"/>
      <c r="AE116" s="202" t="s">
        <v>145</v>
      </c>
      <c r="AF116" s="202">
        <v>7</v>
      </c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</row>
    <row r="117" spans="1:58" ht="22.5" outlineLevel="1">
      <c r="A117" s="234">
        <v>38</v>
      </c>
      <c r="B117" s="235" t="s">
        <v>208</v>
      </c>
      <c r="C117" s="247" t="s">
        <v>209</v>
      </c>
      <c r="D117" s="236" t="s">
        <v>165</v>
      </c>
      <c r="E117" s="237">
        <v>4.2838500000000002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7">
        <v>0</v>
      </c>
      <c r="O117" s="237">
        <f>ROUND(E117*N117,2)</f>
        <v>0</v>
      </c>
      <c r="P117" s="237">
        <v>0</v>
      </c>
      <c r="Q117" s="237">
        <f>ROUND(E117*P117,2)</f>
        <v>0</v>
      </c>
      <c r="R117" s="240" t="s">
        <v>140</v>
      </c>
      <c r="S117" s="212">
        <v>2.0089999999999999</v>
      </c>
      <c r="T117" s="212">
        <f>ROUND(E117*S117,2)</f>
        <v>8.61</v>
      </c>
      <c r="U117" s="212"/>
      <c r="V117" s="212" t="s">
        <v>210</v>
      </c>
      <c r="W117" s="212" t="s">
        <v>142</v>
      </c>
      <c r="X117" s="202"/>
      <c r="Y117" s="202"/>
      <c r="Z117" s="202"/>
      <c r="AA117" s="202"/>
      <c r="AB117" s="202"/>
      <c r="AC117" s="202"/>
      <c r="AD117" s="202"/>
      <c r="AE117" s="202" t="s">
        <v>211</v>
      </c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</row>
    <row r="118" spans="1:58" ht="22.5" outlineLevel="1">
      <c r="A118" s="234">
        <v>39</v>
      </c>
      <c r="B118" s="235" t="s">
        <v>212</v>
      </c>
      <c r="C118" s="247" t="s">
        <v>213</v>
      </c>
      <c r="D118" s="236" t="s">
        <v>165</v>
      </c>
      <c r="E118" s="237">
        <v>12.85154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40" t="s">
        <v>140</v>
      </c>
      <c r="S118" s="212">
        <v>0.95899999999999996</v>
      </c>
      <c r="T118" s="212">
        <f>ROUND(E118*S118,2)</f>
        <v>12.32</v>
      </c>
      <c r="U118" s="212"/>
      <c r="V118" s="212" t="s">
        <v>210</v>
      </c>
      <c r="W118" s="212" t="s">
        <v>142</v>
      </c>
      <c r="X118" s="202"/>
      <c r="Y118" s="202"/>
      <c r="Z118" s="202"/>
      <c r="AA118" s="202"/>
      <c r="AB118" s="202"/>
      <c r="AC118" s="202"/>
      <c r="AD118" s="202"/>
      <c r="AE118" s="202" t="s">
        <v>211</v>
      </c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</row>
    <row r="119" spans="1:58" outlineLevel="1">
      <c r="A119" s="223">
        <v>40</v>
      </c>
      <c r="B119" s="224" t="s">
        <v>214</v>
      </c>
      <c r="C119" s="242" t="s">
        <v>215</v>
      </c>
      <c r="D119" s="225" t="s">
        <v>165</v>
      </c>
      <c r="E119" s="226">
        <v>4.2838500000000002</v>
      </c>
      <c r="F119" s="227"/>
      <c r="G119" s="228">
        <f>ROUND(E119*F119,2)</f>
        <v>0</v>
      </c>
      <c r="H119" s="227"/>
      <c r="I119" s="228">
        <f>ROUND(E119*H119,2)</f>
        <v>0</v>
      </c>
      <c r="J119" s="227"/>
      <c r="K119" s="228">
        <f>ROUND(E119*J119,2)</f>
        <v>0</v>
      </c>
      <c r="L119" s="228">
        <v>21</v>
      </c>
      <c r="M119" s="228">
        <f>G119*(1+L119/100)</f>
        <v>0</v>
      </c>
      <c r="N119" s="226">
        <v>0</v>
      </c>
      <c r="O119" s="226">
        <f>ROUND(E119*N119,2)</f>
        <v>0</v>
      </c>
      <c r="P119" s="226">
        <v>0</v>
      </c>
      <c r="Q119" s="226">
        <f>ROUND(E119*P119,2)</f>
        <v>0</v>
      </c>
      <c r="R119" s="229" t="s">
        <v>140</v>
      </c>
      <c r="S119" s="212">
        <v>0.49</v>
      </c>
      <c r="T119" s="212">
        <f>ROUND(E119*S119,2)</f>
        <v>2.1</v>
      </c>
      <c r="U119" s="212"/>
      <c r="V119" s="212" t="s">
        <v>210</v>
      </c>
      <c r="W119" s="212" t="s">
        <v>142</v>
      </c>
      <c r="X119" s="202"/>
      <c r="Y119" s="202"/>
      <c r="Z119" s="202"/>
      <c r="AA119" s="202"/>
      <c r="AB119" s="202"/>
      <c r="AC119" s="202"/>
      <c r="AD119" s="202"/>
      <c r="AE119" s="202" t="s">
        <v>211</v>
      </c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</row>
    <row r="120" spans="1:58" outlineLevel="2">
      <c r="A120" s="209"/>
      <c r="B120" s="210"/>
      <c r="C120" s="244" t="s">
        <v>216</v>
      </c>
      <c r="D120" s="230"/>
      <c r="E120" s="230"/>
      <c r="F120" s="230"/>
      <c r="G120" s="230"/>
      <c r="H120" s="212"/>
      <c r="I120" s="212"/>
      <c r="J120" s="212"/>
      <c r="K120" s="212"/>
      <c r="L120" s="212"/>
      <c r="M120" s="212"/>
      <c r="N120" s="211"/>
      <c r="O120" s="211"/>
      <c r="P120" s="211"/>
      <c r="Q120" s="211"/>
      <c r="R120" s="212"/>
      <c r="S120" s="212"/>
      <c r="T120" s="212"/>
      <c r="U120" s="212"/>
      <c r="V120" s="212"/>
      <c r="W120" s="212"/>
      <c r="X120" s="202"/>
      <c r="Y120" s="202"/>
      <c r="Z120" s="202"/>
      <c r="AA120" s="202"/>
      <c r="AB120" s="202"/>
      <c r="AC120" s="202"/>
      <c r="AD120" s="202"/>
      <c r="AE120" s="202" t="s">
        <v>151</v>
      </c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</row>
    <row r="121" spans="1:58" outlineLevel="1">
      <c r="A121" s="234">
        <v>41</v>
      </c>
      <c r="B121" s="235" t="s">
        <v>217</v>
      </c>
      <c r="C121" s="247" t="s">
        <v>218</v>
      </c>
      <c r="D121" s="236" t="s">
        <v>165</v>
      </c>
      <c r="E121" s="237">
        <v>59.97383</v>
      </c>
      <c r="F121" s="238"/>
      <c r="G121" s="239">
        <f>ROUND(E121*F121,2)</f>
        <v>0</v>
      </c>
      <c r="H121" s="238"/>
      <c r="I121" s="239">
        <f>ROUND(E121*H121,2)</f>
        <v>0</v>
      </c>
      <c r="J121" s="238"/>
      <c r="K121" s="239">
        <f>ROUND(E121*J121,2)</f>
        <v>0</v>
      </c>
      <c r="L121" s="239">
        <v>21</v>
      </c>
      <c r="M121" s="239">
        <f>G121*(1+L121/100)</f>
        <v>0</v>
      </c>
      <c r="N121" s="237">
        <v>0</v>
      </c>
      <c r="O121" s="237">
        <f>ROUND(E121*N121,2)</f>
        <v>0</v>
      </c>
      <c r="P121" s="237">
        <v>0</v>
      </c>
      <c r="Q121" s="237">
        <f>ROUND(E121*P121,2)</f>
        <v>0</v>
      </c>
      <c r="R121" s="240" t="s">
        <v>140</v>
      </c>
      <c r="S121" s="212">
        <v>0</v>
      </c>
      <c r="T121" s="212">
        <f>ROUND(E121*S121,2)</f>
        <v>0</v>
      </c>
      <c r="U121" s="212"/>
      <c r="V121" s="212" t="s">
        <v>210</v>
      </c>
      <c r="W121" s="212" t="s">
        <v>142</v>
      </c>
      <c r="X121" s="202"/>
      <c r="Y121" s="202"/>
      <c r="Z121" s="202"/>
      <c r="AA121" s="202"/>
      <c r="AB121" s="202"/>
      <c r="AC121" s="202"/>
      <c r="AD121" s="202"/>
      <c r="AE121" s="202" t="s">
        <v>211</v>
      </c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</row>
    <row r="122" spans="1:58" outlineLevel="1">
      <c r="A122" s="223">
        <v>42</v>
      </c>
      <c r="B122" s="224" t="s">
        <v>219</v>
      </c>
      <c r="C122" s="242" t="s">
        <v>220</v>
      </c>
      <c r="D122" s="225" t="s">
        <v>165</v>
      </c>
      <c r="E122" s="226">
        <v>4.2838500000000002</v>
      </c>
      <c r="F122" s="227"/>
      <c r="G122" s="228">
        <f>ROUND(E122*F122,2)</f>
        <v>0</v>
      </c>
      <c r="H122" s="227"/>
      <c r="I122" s="228">
        <f>ROUND(E122*H122,2)</f>
        <v>0</v>
      </c>
      <c r="J122" s="227"/>
      <c r="K122" s="228">
        <f>ROUND(E122*J122,2)</f>
        <v>0</v>
      </c>
      <c r="L122" s="228">
        <v>21</v>
      </c>
      <c r="M122" s="228">
        <f>G122*(1+L122/100)</f>
        <v>0</v>
      </c>
      <c r="N122" s="226">
        <v>0</v>
      </c>
      <c r="O122" s="226">
        <f>ROUND(E122*N122,2)</f>
        <v>0</v>
      </c>
      <c r="P122" s="226">
        <v>0</v>
      </c>
      <c r="Q122" s="226">
        <f>ROUND(E122*P122,2)</f>
        <v>0</v>
      </c>
      <c r="R122" s="229" t="s">
        <v>140</v>
      </c>
      <c r="S122" s="212">
        <v>0.94199999999999995</v>
      </c>
      <c r="T122" s="212">
        <f>ROUND(E122*S122,2)</f>
        <v>4.04</v>
      </c>
      <c r="U122" s="212"/>
      <c r="V122" s="212" t="s">
        <v>210</v>
      </c>
      <c r="W122" s="212" t="s">
        <v>142</v>
      </c>
      <c r="X122" s="202"/>
      <c r="Y122" s="202"/>
      <c r="Z122" s="202"/>
      <c r="AA122" s="202"/>
      <c r="AB122" s="202"/>
      <c r="AC122" s="202"/>
      <c r="AD122" s="202"/>
      <c r="AE122" s="202" t="s">
        <v>211</v>
      </c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</row>
    <row r="123" spans="1:58">
      <c r="A123" s="3"/>
      <c r="B123" s="4"/>
      <c r="C123" s="248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AC123">
        <v>12</v>
      </c>
      <c r="AD123">
        <v>21</v>
      </c>
      <c r="AE123" t="s">
        <v>123</v>
      </c>
    </row>
    <row r="124" spans="1:58">
      <c r="A124" s="205"/>
      <c r="B124" s="206" t="s">
        <v>28</v>
      </c>
      <c r="C124" s="249"/>
      <c r="D124" s="207"/>
      <c r="E124" s="208"/>
      <c r="F124" s="208"/>
      <c r="G124" s="222">
        <f>G7+G11+G15+G18+G22+G25+G48+G65+G87+G90+G98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AC124">
        <f>SUMIF(L6:L122,AC123,G6:G122)</f>
        <v>0</v>
      </c>
      <c r="AD124">
        <f>SUMIF(L6:L122,AD123,G6:G122)</f>
        <v>0</v>
      </c>
      <c r="AE124" t="s">
        <v>224</v>
      </c>
    </row>
    <row r="125" spans="1:58">
      <c r="C125" s="250"/>
      <c r="D125" s="10"/>
      <c r="AE125" t="s">
        <v>226</v>
      </c>
    </row>
    <row r="126" spans="1:58">
      <c r="D126" s="10"/>
    </row>
    <row r="127" spans="1:58">
      <c r="D127" s="10"/>
    </row>
    <row r="128" spans="1:58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9">
    <mergeCell ref="C110:G110"/>
    <mergeCell ref="C120:G120"/>
    <mergeCell ref="C64:G64"/>
    <mergeCell ref="C80:G80"/>
    <mergeCell ref="C86:G86"/>
    <mergeCell ref="C100:G100"/>
    <mergeCell ref="C103:G103"/>
    <mergeCell ref="C106:G106"/>
    <mergeCell ref="C17:G17"/>
    <mergeCell ref="C24:G24"/>
    <mergeCell ref="C33:G33"/>
    <mergeCell ref="C39:G39"/>
    <mergeCell ref="C47:G47"/>
    <mergeCell ref="C58:G58"/>
    <mergeCell ref="A1:G1"/>
    <mergeCell ref="C2:G2"/>
    <mergeCell ref="C3:G3"/>
    <mergeCell ref="C9:G9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R1" sqref="R1:S1048576"/>
    </sheetView>
  </sheetViews>
  <sheetFormatPr defaultRowHeight="12.75" outlineLevelRow="3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111</v>
      </c>
      <c r="B1" s="187"/>
      <c r="C1" s="187"/>
      <c r="D1" s="187"/>
      <c r="E1" s="187"/>
      <c r="F1" s="187"/>
      <c r="G1" s="187"/>
      <c r="AE1" t="s">
        <v>112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113</v>
      </c>
    </row>
    <row r="3" spans="1:58" ht="24.95" customHeight="1">
      <c r="A3" s="192" t="s">
        <v>9</v>
      </c>
      <c r="B3" s="193" t="s">
        <v>70</v>
      </c>
      <c r="C3" s="194" t="s">
        <v>71</v>
      </c>
      <c r="D3" s="195"/>
      <c r="E3" s="195"/>
      <c r="F3" s="195"/>
      <c r="G3" s="196"/>
      <c r="AE3" t="s">
        <v>114</v>
      </c>
    </row>
    <row r="4" spans="1:58">
      <c r="D4" s="10"/>
    </row>
    <row r="5" spans="1:58" ht="38.25">
      <c r="A5" s="198" t="s">
        <v>115</v>
      </c>
      <c r="B5" s="200" t="s">
        <v>116</v>
      </c>
      <c r="C5" s="200" t="s">
        <v>117</v>
      </c>
      <c r="D5" s="199" t="s">
        <v>118</v>
      </c>
      <c r="E5" s="198" t="s">
        <v>119</v>
      </c>
      <c r="F5" s="197" t="s">
        <v>120</v>
      </c>
      <c r="G5" s="198" t="s">
        <v>28</v>
      </c>
      <c r="H5" s="201" t="s">
        <v>29</v>
      </c>
      <c r="I5" s="201" t="s">
        <v>121</v>
      </c>
      <c r="J5" s="201" t="s">
        <v>30</v>
      </c>
      <c r="K5" s="201" t="s">
        <v>122</v>
      </c>
      <c r="L5" s="201" t="s">
        <v>123</v>
      </c>
      <c r="M5" s="201" t="s">
        <v>124</v>
      </c>
      <c r="N5" s="201" t="s">
        <v>125</v>
      </c>
      <c r="O5" s="201" t="s">
        <v>126</v>
      </c>
      <c r="P5" s="201" t="s">
        <v>127</v>
      </c>
      <c r="Q5" s="201" t="s">
        <v>128</v>
      </c>
      <c r="R5" s="201" t="s">
        <v>129</v>
      </c>
      <c r="S5" s="201" t="s">
        <v>130</v>
      </c>
      <c r="T5" s="201" t="s">
        <v>131</v>
      </c>
      <c r="U5" s="201" t="s">
        <v>132</v>
      </c>
      <c r="V5" s="201" t="s">
        <v>133</v>
      </c>
      <c r="W5" s="201" t="s">
        <v>134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16" t="s">
        <v>135</v>
      </c>
      <c r="B7" s="217" t="s">
        <v>80</v>
      </c>
      <c r="C7" s="241" t="s">
        <v>81</v>
      </c>
      <c r="D7" s="218"/>
      <c r="E7" s="219"/>
      <c r="F7" s="220"/>
      <c r="G7" s="220">
        <f>SUMIF(AE8:AE10,"&lt;&gt;NOR",G8:G10)</f>
        <v>0</v>
      </c>
      <c r="H7" s="220"/>
      <c r="I7" s="220">
        <f>SUM(I8:I10)</f>
        <v>0</v>
      </c>
      <c r="J7" s="220"/>
      <c r="K7" s="220">
        <f>SUM(K8:K10)</f>
        <v>0</v>
      </c>
      <c r="L7" s="220"/>
      <c r="M7" s="220">
        <f>SUM(M8:M10)</f>
        <v>0</v>
      </c>
      <c r="N7" s="219"/>
      <c r="O7" s="219">
        <f>SUM(O8:O10)</f>
        <v>0.22</v>
      </c>
      <c r="P7" s="219"/>
      <c r="Q7" s="219">
        <f>SUM(Q8:Q10)</f>
        <v>0</v>
      </c>
      <c r="R7" s="221"/>
      <c r="S7" s="215"/>
      <c r="T7" s="215">
        <f>SUM(T8:T10)</f>
        <v>7.61</v>
      </c>
      <c r="U7" s="215"/>
      <c r="V7" s="215"/>
      <c r="W7" s="215"/>
      <c r="AE7" t="s">
        <v>136</v>
      </c>
    </row>
    <row r="8" spans="1:58" outlineLevel="1">
      <c r="A8" s="223">
        <v>1</v>
      </c>
      <c r="B8" s="224" t="s">
        <v>291</v>
      </c>
      <c r="C8" s="242" t="s">
        <v>292</v>
      </c>
      <c r="D8" s="225" t="s">
        <v>148</v>
      </c>
      <c r="E8" s="226">
        <v>6</v>
      </c>
      <c r="F8" s="227"/>
      <c r="G8" s="228">
        <f>ROUND(E8*F8,2)</f>
        <v>0</v>
      </c>
      <c r="H8" s="227"/>
      <c r="I8" s="228">
        <f>ROUND(E8*H8,2)</f>
        <v>0</v>
      </c>
      <c r="J8" s="227"/>
      <c r="K8" s="228">
        <f>ROUND(E8*J8,2)</f>
        <v>0</v>
      </c>
      <c r="L8" s="228">
        <v>21</v>
      </c>
      <c r="M8" s="228">
        <f>G8*(1+L8/100)</f>
        <v>0</v>
      </c>
      <c r="N8" s="226">
        <v>3.5970000000000002E-2</v>
      </c>
      <c r="O8" s="226">
        <f>ROUND(E8*N8,2)</f>
        <v>0.22</v>
      </c>
      <c r="P8" s="226">
        <v>0</v>
      </c>
      <c r="Q8" s="226">
        <f>ROUND(E8*P8,2)</f>
        <v>0</v>
      </c>
      <c r="R8" s="229" t="s">
        <v>140</v>
      </c>
      <c r="S8" s="212">
        <v>1.26858</v>
      </c>
      <c r="T8" s="212">
        <f>ROUND(E8*S8,2)</f>
        <v>7.61</v>
      </c>
      <c r="U8" s="212"/>
      <c r="V8" s="212" t="s">
        <v>141</v>
      </c>
      <c r="W8" s="212" t="s">
        <v>142</v>
      </c>
      <c r="X8" s="202"/>
      <c r="Y8" s="202"/>
      <c r="Z8" s="202"/>
      <c r="AA8" s="202"/>
      <c r="AB8" s="202"/>
      <c r="AC8" s="202"/>
      <c r="AD8" s="202"/>
      <c r="AE8" s="202" t="s">
        <v>143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6" t="s">
        <v>293</v>
      </c>
      <c r="D9" s="233"/>
      <c r="E9" s="233"/>
      <c r="F9" s="233"/>
      <c r="G9" s="233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169</v>
      </c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outlineLevel="2">
      <c r="A10" s="209"/>
      <c r="B10" s="210"/>
      <c r="C10" s="243" t="s">
        <v>294</v>
      </c>
      <c r="D10" s="213"/>
      <c r="E10" s="214">
        <v>6</v>
      </c>
      <c r="F10" s="212"/>
      <c r="G10" s="212"/>
      <c r="H10" s="212"/>
      <c r="I10" s="212"/>
      <c r="J10" s="212"/>
      <c r="K10" s="212"/>
      <c r="L10" s="212"/>
      <c r="M10" s="212"/>
      <c r="N10" s="211"/>
      <c r="O10" s="211"/>
      <c r="P10" s="211"/>
      <c r="Q10" s="211"/>
      <c r="R10" s="212"/>
      <c r="S10" s="212"/>
      <c r="T10" s="212"/>
      <c r="U10" s="212"/>
      <c r="V10" s="212"/>
      <c r="W10" s="212"/>
      <c r="X10" s="202"/>
      <c r="Y10" s="202"/>
      <c r="Z10" s="202"/>
      <c r="AA10" s="202"/>
      <c r="AB10" s="202"/>
      <c r="AC10" s="202"/>
      <c r="AD10" s="202"/>
      <c r="AE10" s="202" t="s">
        <v>145</v>
      </c>
      <c r="AF10" s="202">
        <v>0</v>
      </c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>
      <c r="A11" s="216" t="s">
        <v>135</v>
      </c>
      <c r="B11" s="217" t="s">
        <v>86</v>
      </c>
      <c r="C11" s="241" t="s">
        <v>87</v>
      </c>
      <c r="D11" s="218"/>
      <c r="E11" s="219"/>
      <c r="F11" s="220"/>
      <c r="G11" s="220">
        <f>SUMIF(AE12:AE15,"&lt;&gt;NOR",G12:G15)</f>
        <v>0</v>
      </c>
      <c r="H11" s="220"/>
      <c r="I11" s="220">
        <f>SUM(I12:I15)</f>
        <v>0</v>
      </c>
      <c r="J11" s="220"/>
      <c r="K11" s="220">
        <f>SUM(K12:K15)</f>
        <v>0</v>
      </c>
      <c r="L11" s="220"/>
      <c r="M11" s="220">
        <f>SUM(M12:M15)</f>
        <v>0</v>
      </c>
      <c r="N11" s="219"/>
      <c r="O11" s="219">
        <f>SUM(O12:O15)</f>
        <v>0</v>
      </c>
      <c r="P11" s="219"/>
      <c r="Q11" s="219">
        <f>SUM(Q12:Q15)</f>
        <v>0.65</v>
      </c>
      <c r="R11" s="221"/>
      <c r="S11" s="215"/>
      <c r="T11" s="215">
        <f>SUM(T12:T15)</f>
        <v>0.55000000000000004</v>
      </c>
      <c r="U11" s="215"/>
      <c r="V11" s="215"/>
      <c r="W11" s="215"/>
      <c r="AE11" t="s">
        <v>136</v>
      </c>
    </row>
    <row r="12" spans="1:58" ht="22.5" outlineLevel="1">
      <c r="A12" s="223">
        <v>2</v>
      </c>
      <c r="B12" s="224" t="s">
        <v>295</v>
      </c>
      <c r="C12" s="242" t="s">
        <v>296</v>
      </c>
      <c r="D12" s="225" t="s">
        <v>297</v>
      </c>
      <c r="E12" s="226">
        <v>0.36</v>
      </c>
      <c r="F12" s="227"/>
      <c r="G12" s="228">
        <f>ROUND(E12*F12,2)</f>
        <v>0</v>
      </c>
      <c r="H12" s="227"/>
      <c r="I12" s="228">
        <f>ROUND(E12*H12,2)</f>
        <v>0</v>
      </c>
      <c r="J12" s="227"/>
      <c r="K12" s="228">
        <f>ROUND(E12*J12,2)</f>
        <v>0</v>
      </c>
      <c r="L12" s="228">
        <v>21</v>
      </c>
      <c r="M12" s="228">
        <f>G12*(1+L12/100)</f>
        <v>0</v>
      </c>
      <c r="N12" s="226">
        <v>1.2800000000000001E-3</v>
      </c>
      <c r="O12" s="226">
        <f>ROUND(E12*N12,2)</f>
        <v>0</v>
      </c>
      <c r="P12" s="226">
        <v>1.8</v>
      </c>
      <c r="Q12" s="226">
        <f>ROUND(E12*P12,2)</f>
        <v>0.65</v>
      </c>
      <c r="R12" s="229" t="s">
        <v>140</v>
      </c>
      <c r="S12" s="212">
        <v>1.52</v>
      </c>
      <c r="T12" s="212">
        <f>ROUND(E12*S12,2)</f>
        <v>0.55000000000000004</v>
      </c>
      <c r="U12" s="212"/>
      <c r="V12" s="212" t="s">
        <v>141</v>
      </c>
      <c r="W12" s="212" t="s">
        <v>142</v>
      </c>
      <c r="X12" s="202"/>
      <c r="Y12" s="202"/>
      <c r="Z12" s="202"/>
      <c r="AA12" s="202"/>
      <c r="AB12" s="202"/>
      <c r="AC12" s="202"/>
      <c r="AD12" s="202"/>
      <c r="AE12" s="202" t="s">
        <v>143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ht="22.5" outlineLevel="2">
      <c r="A13" s="209"/>
      <c r="B13" s="210"/>
      <c r="C13" s="246" t="s">
        <v>298</v>
      </c>
      <c r="D13" s="233"/>
      <c r="E13" s="233"/>
      <c r="F13" s="233"/>
      <c r="G13" s="233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169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32" t="str">
        <f>C13</f>
        <v>nebo vybourání otvorů průřezové plochy přes 4 m2 ve zdivu nadzákladovém, včetně pomocného lešení o výšce podlahy do 1900 mm a pro zatížení do 1,5 kPa  (150 kg/m2)</v>
      </c>
      <c r="AZ13" s="202"/>
      <c r="BA13" s="202"/>
      <c r="BB13" s="202"/>
      <c r="BC13" s="202"/>
      <c r="BD13" s="202"/>
      <c r="BE13" s="202"/>
      <c r="BF13" s="202"/>
    </row>
    <row r="14" spans="1:58" outlineLevel="2">
      <c r="A14" s="209"/>
      <c r="B14" s="210"/>
      <c r="C14" s="243" t="s">
        <v>408</v>
      </c>
      <c r="D14" s="213"/>
      <c r="E14" s="214">
        <v>0.18</v>
      </c>
      <c r="F14" s="212"/>
      <c r="G14" s="212"/>
      <c r="H14" s="212"/>
      <c r="I14" s="212"/>
      <c r="J14" s="212"/>
      <c r="K14" s="212"/>
      <c r="L14" s="212"/>
      <c r="M14" s="212"/>
      <c r="N14" s="211"/>
      <c r="O14" s="211"/>
      <c r="P14" s="211"/>
      <c r="Q14" s="211"/>
      <c r="R14" s="212"/>
      <c r="S14" s="212"/>
      <c r="T14" s="212"/>
      <c r="U14" s="212"/>
      <c r="V14" s="212"/>
      <c r="W14" s="212"/>
      <c r="X14" s="202"/>
      <c r="Y14" s="202"/>
      <c r="Z14" s="202"/>
      <c r="AA14" s="202"/>
      <c r="AB14" s="202"/>
      <c r="AC14" s="202"/>
      <c r="AD14" s="202"/>
      <c r="AE14" s="202" t="s">
        <v>145</v>
      </c>
      <c r="AF14" s="202">
        <v>0</v>
      </c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</row>
    <row r="15" spans="1:58" outlineLevel="3">
      <c r="A15" s="209"/>
      <c r="B15" s="210"/>
      <c r="C15" s="243" t="s">
        <v>409</v>
      </c>
      <c r="D15" s="213"/>
      <c r="E15" s="214">
        <v>0.18</v>
      </c>
      <c r="F15" s="212"/>
      <c r="G15" s="212"/>
      <c r="H15" s="212"/>
      <c r="I15" s="212"/>
      <c r="J15" s="212"/>
      <c r="K15" s="212"/>
      <c r="L15" s="212"/>
      <c r="M15" s="212"/>
      <c r="N15" s="211"/>
      <c r="O15" s="211"/>
      <c r="P15" s="211"/>
      <c r="Q15" s="211"/>
      <c r="R15" s="212"/>
      <c r="S15" s="212"/>
      <c r="T15" s="212"/>
      <c r="U15" s="212"/>
      <c r="V15" s="212"/>
      <c r="W15" s="212"/>
      <c r="X15" s="202"/>
      <c r="Y15" s="202"/>
      <c r="Z15" s="202"/>
      <c r="AA15" s="202"/>
      <c r="AB15" s="202"/>
      <c r="AC15" s="202"/>
      <c r="AD15" s="202"/>
      <c r="AE15" s="202" t="s">
        <v>145</v>
      </c>
      <c r="AF15" s="202">
        <v>0</v>
      </c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</row>
    <row r="16" spans="1:58">
      <c r="A16" s="216" t="s">
        <v>135</v>
      </c>
      <c r="B16" s="217" t="s">
        <v>88</v>
      </c>
      <c r="C16" s="241" t="s">
        <v>89</v>
      </c>
      <c r="D16" s="218"/>
      <c r="E16" s="219"/>
      <c r="F16" s="220"/>
      <c r="G16" s="220">
        <f>SUMIF(AE17:AE18,"&lt;&gt;NOR",G17:G18)</f>
        <v>0</v>
      </c>
      <c r="H16" s="220"/>
      <c r="I16" s="220">
        <f>SUM(I17:I18)</f>
        <v>0</v>
      </c>
      <c r="J16" s="220"/>
      <c r="K16" s="220">
        <f>SUM(K17:K18)</f>
        <v>0</v>
      </c>
      <c r="L16" s="220"/>
      <c r="M16" s="220">
        <f>SUM(M17:M18)</f>
        <v>0</v>
      </c>
      <c r="N16" s="219"/>
      <c r="O16" s="219">
        <f>SUM(O17:O18)</f>
        <v>0</v>
      </c>
      <c r="P16" s="219"/>
      <c r="Q16" s="219">
        <f>SUM(Q17:Q18)</f>
        <v>0</v>
      </c>
      <c r="R16" s="221"/>
      <c r="S16" s="215"/>
      <c r="T16" s="215">
        <f>SUM(T17:T18)</f>
        <v>0.56000000000000005</v>
      </c>
      <c r="U16" s="215"/>
      <c r="V16" s="215"/>
      <c r="W16" s="215"/>
      <c r="AE16" t="s">
        <v>136</v>
      </c>
    </row>
    <row r="17" spans="1:58" ht="22.5" outlineLevel="1">
      <c r="A17" s="223">
        <v>3</v>
      </c>
      <c r="B17" s="224" t="s">
        <v>163</v>
      </c>
      <c r="C17" s="242" t="s">
        <v>164</v>
      </c>
      <c r="D17" s="225" t="s">
        <v>165</v>
      </c>
      <c r="E17" s="226">
        <v>0.21628</v>
      </c>
      <c r="F17" s="227"/>
      <c r="G17" s="228">
        <f>ROUND(E17*F17,2)</f>
        <v>0</v>
      </c>
      <c r="H17" s="227"/>
      <c r="I17" s="228">
        <f>ROUND(E17*H17,2)</f>
        <v>0</v>
      </c>
      <c r="J17" s="227"/>
      <c r="K17" s="228">
        <f>ROUND(E17*J17,2)</f>
        <v>0</v>
      </c>
      <c r="L17" s="228">
        <v>21</v>
      </c>
      <c r="M17" s="228">
        <f>G17*(1+L17/100)</f>
        <v>0</v>
      </c>
      <c r="N17" s="226">
        <v>0</v>
      </c>
      <c r="O17" s="226">
        <f>ROUND(E17*N17,2)</f>
        <v>0</v>
      </c>
      <c r="P17" s="226">
        <v>0</v>
      </c>
      <c r="Q17" s="226">
        <f>ROUND(E17*P17,2)</f>
        <v>0</v>
      </c>
      <c r="R17" s="229" t="s">
        <v>140</v>
      </c>
      <c r="S17" s="212">
        <v>2.577</v>
      </c>
      <c r="T17" s="212">
        <f>ROUND(E17*S17,2)</f>
        <v>0.56000000000000005</v>
      </c>
      <c r="U17" s="212"/>
      <c r="V17" s="212" t="s">
        <v>166</v>
      </c>
      <c r="W17" s="212" t="s">
        <v>142</v>
      </c>
      <c r="X17" s="202"/>
      <c r="Y17" s="202"/>
      <c r="Z17" s="202"/>
      <c r="AA17" s="202"/>
      <c r="AB17" s="202"/>
      <c r="AC17" s="202"/>
      <c r="AD17" s="202"/>
      <c r="AE17" s="202" t="s">
        <v>167</v>
      </c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</row>
    <row r="18" spans="1:58" outlineLevel="2">
      <c r="A18" s="209"/>
      <c r="B18" s="210"/>
      <c r="C18" s="246" t="s">
        <v>168</v>
      </c>
      <c r="D18" s="233"/>
      <c r="E18" s="233"/>
      <c r="F18" s="233"/>
      <c r="G18" s="233"/>
      <c r="H18" s="212"/>
      <c r="I18" s="212"/>
      <c r="J18" s="212"/>
      <c r="K18" s="212"/>
      <c r="L18" s="212"/>
      <c r="M18" s="212"/>
      <c r="N18" s="211"/>
      <c r="O18" s="211"/>
      <c r="P18" s="211"/>
      <c r="Q18" s="211"/>
      <c r="R18" s="212"/>
      <c r="S18" s="212"/>
      <c r="T18" s="212"/>
      <c r="U18" s="212"/>
      <c r="V18" s="212"/>
      <c r="W18" s="212"/>
      <c r="X18" s="202"/>
      <c r="Y18" s="202"/>
      <c r="Z18" s="202"/>
      <c r="AA18" s="202"/>
      <c r="AB18" s="202"/>
      <c r="AC18" s="202"/>
      <c r="AD18" s="202"/>
      <c r="AE18" s="202" t="s">
        <v>169</v>
      </c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</row>
    <row r="19" spans="1:58">
      <c r="A19" s="216" t="s">
        <v>135</v>
      </c>
      <c r="B19" s="217" t="s">
        <v>90</v>
      </c>
      <c r="C19" s="241" t="s">
        <v>91</v>
      </c>
      <c r="D19" s="218"/>
      <c r="E19" s="219"/>
      <c r="F19" s="220"/>
      <c r="G19" s="220">
        <f>SUMIF(AE20:AE22,"&lt;&gt;NOR",G20:G22)</f>
        <v>0</v>
      </c>
      <c r="H19" s="220"/>
      <c r="I19" s="220">
        <f>SUM(I20:I22)</f>
        <v>0</v>
      </c>
      <c r="J19" s="220"/>
      <c r="K19" s="220">
        <f>SUM(K20:K22)</f>
        <v>0</v>
      </c>
      <c r="L19" s="220"/>
      <c r="M19" s="220">
        <f>SUM(M20:M22)</f>
        <v>0</v>
      </c>
      <c r="N19" s="219"/>
      <c r="O19" s="219">
        <f>SUM(O20:O22)</f>
        <v>0</v>
      </c>
      <c r="P19" s="219"/>
      <c r="Q19" s="219">
        <f>SUM(Q20:Q22)</f>
        <v>0.02</v>
      </c>
      <c r="R19" s="221"/>
      <c r="S19" s="215"/>
      <c r="T19" s="215">
        <f>SUM(T20:T22)</f>
        <v>0.38</v>
      </c>
      <c r="U19" s="215"/>
      <c r="V19" s="215"/>
      <c r="W19" s="215"/>
      <c r="AE19" t="s">
        <v>136</v>
      </c>
    </row>
    <row r="20" spans="1:58" ht="22.5" outlineLevel="1">
      <c r="A20" s="223">
        <v>4</v>
      </c>
      <c r="B20" s="224" t="s">
        <v>300</v>
      </c>
      <c r="C20" s="242" t="s">
        <v>301</v>
      </c>
      <c r="D20" s="225" t="s">
        <v>148</v>
      </c>
      <c r="E20" s="226">
        <v>9.6</v>
      </c>
      <c r="F20" s="227"/>
      <c r="G20" s="228">
        <f>ROUND(E20*F20,2)</f>
        <v>0</v>
      </c>
      <c r="H20" s="227"/>
      <c r="I20" s="228">
        <f>ROUND(E20*H20,2)</f>
        <v>0</v>
      </c>
      <c r="J20" s="227"/>
      <c r="K20" s="228">
        <f>ROUND(E20*J20,2)</f>
        <v>0</v>
      </c>
      <c r="L20" s="228">
        <v>21</v>
      </c>
      <c r="M20" s="228">
        <f>G20*(1+L20/100)</f>
        <v>0</v>
      </c>
      <c r="N20" s="226">
        <v>0</v>
      </c>
      <c r="O20" s="226">
        <f>ROUND(E20*N20,2)</f>
        <v>0</v>
      </c>
      <c r="P20" s="226">
        <v>2.2000000000000001E-3</v>
      </c>
      <c r="Q20" s="226">
        <f>ROUND(E20*P20,2)</f>
        <v>0.02</v>
      </c>
      <c r="R20" s="229" t="s">
        <v>140</v>
      </c>
      <c r="S20" s="212">
        <v>0.04</v>
      </c>
      <c r="T20" s="212">
        <f>ROUND(E20*S20,2)</f>
        <v>0.38</v>
      </c>
      <c r="U20" s="212"/>
      <c r="V20" s="212" t="s">
        <v>141</v>
      </c>
      <c r="W20" s="212" t="s">
        <v>142</v>
      </c>
      <c r="X20" s="202"/>
      <c r="Y20" s="202"/>
      <c r="Z20" s="202"/>
      <c r="AA20" s="202"/>
      <c r="AB20" s="202"/>
      <c r="AC20" s="202"/>
      <c r="AD20" s="202"/>
      <c r="AE20" s="202" t="s">
        <v>143</v>
      </c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</row>
    <row r="21" spans="1:58" outlineLevel="2">
      <c r="A21" s="209"/>
      <c r="B21" s="210"/>
      <c r="C21" s="243" t="s">
        <v>410</v>
      </c>
      <c r="D21" s="213"/>
      <c r="E21" s="214">
        <v>4.8</v>
      </c>
      <c r="F21" s="212"/>
      <c r="G21" s="212"/>
      <c r="H21" s="212"/>
      <c r="I21" s="212"/>
      <c r="J21" s="212"/>
      <c r="K21" s="212"/>
      <c r="L21" s="212"/>
      <c r="M21" s="212"/>
      <c r="N21" s="211"/>
      <c r="O21" s="211"/>
      <c r="P21" s="211"/>
      <c r="Q21" s="211"/>
      <c r="R21" s="212"/>
      <c r="S21" s="212"/>
      <c r="T21" s="212"/>
      <c r="U21" s="212"/>
      <c r="V21" s="212"/>
      <c r="W21" s="212"/>
      <c r="X21" s="202"/>
      <c r="Y21" s="202"/>
      <c r="Z21" s="202"/>
      <c r="AA21" s="202"/>
      <c r="AB21" s="202"/>
      <c r="AC21" s="202"/>
      <c r="AD21" s="202"/>
      <c r="AE21" s="202" t="s">
        <v>145</v>
      </c>
      <c r="AF21" s="202">
        <v>0</v>
      </c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</row>
    <row r="22" spans="1:58" outlineLevel="3">
      <c r="A22" s="209"/>
      <c r="B22" s="210"/>
      <c r="C22" s="243" t="s">
        <v>411</v>
      </c>
      <c r="D22" s="213"/>
      <c r="E22" s="214">
        <v>4.8</v>
      </c>
      <c r="F22" s="212"/>
      <c r="G22" s="212"/>
      <c r="H22" s="212"/>
      <c r="I22" s="212"/>
      <c r="J22" s="212"/>
      <c r="K22" s="212"/>
      <c r="L22" s="212"/>
      <c r="M22" s="212"/>
      <c r="N22" s="211"/>
      <c r="O22" s="211"/>
      <c r="P22" s="211"/>
      <c r="Q22" s="211"/>
      <c r="R22" s="212"/>
      <c r="S22" s="212"/>
      <c r="T22" s="212"/>
      <c r="U22" s="212"/>
      <c r="V22" s="212"/>
      <c r="W22" s="212"/>
      <c r="X22" s="202"/>
      <c r="Y22" s="202"/>
      <c r="Z22" s="202"/>
      <c r="AA22" s="202"/>
      <c r="AB22" s="202"/>
      <c r="AC22" s="202"/>
      <c r="AD22" s="202"/>
      <c r="AE22" s="202" t="s">
        <v>145</v>
      </c>
      <c r="AF22" s="202">
        <v>0</v>
      </c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</row>
    <row r="23" spans="1:58">
      <c r="A23" s="216" t="s">
        <v>135</v>
      </c>
      <c r="B23" s="217" t="s">
        <v>96</v>
      </c>
      <c r="C23" s="241" t="s">
        <v>97</v>
      </c>
      <c r="D23" s="218"/>
      <c r="E23" s="219"/>
      <c r="F23" s="220"/>
      <c r="G23" s="220">
        <f>SUMIF(AE24:AE45,"&lt;&gt;NOR",G24:G45)</f>
        <v>0</v>
      </c>
      <c r="H23" s="220"/>
      <c r="I23" s="220">
        <f>SUM(I24:I45)</f>
        <v>0</v>
      </c>
      <c r="J23" s="220"/>
      <c r="K23" s="220">
        <f>SUM(K24:K45)</f>
        <v>0</v>
      </c>
      <c r="L23" s="220"/>
      <c r="M23" s="220">
        <f>SUM(M24:M45)</f>
        <v>0</v>
      </c>
      <c r="N23" s="219"/>
      <c r="O23" s="219">
        <f>SUM(O24:O45)</f>
        <v>0.63</v>
      </c>
      <c r="P23" s="219"/>
      <c r="Q23" s="219">
        <f>SUM(Q24:Q45)</f>
        <v>3.71</v>
      </c>
      <c r="R23" s="221"/>
      <c r="S23" s="215"/>
      <c r="T23" s="215">
        <f>SUM(T24:T45)</f>
        <v>29.72</v>
      </c>
      <c r="U23" s="215"/>
      <c r="V23" s="215"/>
      <c r="W23" s="215"/>
      <c r="AE23" t="s">
        <v>136</v>
      </c>
    </row>
    <row r="24" spans="1:58" outlineLevel="1">
      <c r="A24" s="223">
        <v>5</v>
      </c>
      <c r="B24" s="224" t="s">
        <v>307</v>
      </c>
      <c r="C24" s="242" t="s">
        <v>308</v>
      </c>
      <c r="D24" s="225" t="s">
        <v>139</v>
      </c>
      <c r="E24" s="226">
        <v>9</v>
      </c>
      <c r="F24" s="227"/>
      <c r="G24" s="228">
        <f>ROUND(E24*F24,2)</f>
        <v>0</v>
      </c>
      <c r="H24" s="227"/>
      <c r="I24" s="228">
        <f>ROUND(E24*H24,2)</f>
        <v>0</v>
      </c>
      <c r="J24" s="227"/>
      <c r="K24" s="228">
        <f>ROUND(E24*J24,2)</f>
        <v>0</v>
      </c>
      <c r="L24" s="228">
        <v>21</v>
      </c>
      <c r="M24" s="228">
        <f>G24*(1+L24/100)</f>
        <v>0</v>
      </c>
      <c r="N24" s="226">
        <v>0</v>
      </c>
      <c r="O24" s="226">
        <f>ROUND(E24*N24,2)</f>
        <v>0</v>
      </c>
      <c r="P24" s="226">
        <v>0.3</v>
      </c>
      <c r="Q24" s="226">
        <f>ROUND(E24*P24,2)</f>
        <v>2.7</v>
      </c>
      <c r="R24" s="229" t="s">
        <v>140</v>
      </c>
      <c r="S24" s="212">
        <v>0.57599999999999996</v>
      </c>
      <c r="T24" s="212">
        <f>ROUND(E24*S24,2)</f>
        <v>5.18</v>
      </c>
      <c r="U24" s="212"/>
      <c r="V24" s="212" t="s">
        <v>141</v>
      </c>
      <c r="W24" s="212" t="s">
        <v>142</v>
      </c>
      <c r="X24" s="202"/>
      <c r="Y24" s="202"/>
      <c r="Z24" s="202"/>
      <c r="AA24" s="202"/>
      <c r="AB24" s="202"/>
      <c r="AC24" s="202"/>
      <c r="AD24" s="202"/>
      <c r="AE24" s="202" t="s">
        <v>143</v>
      </c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</row>
    <row r="25" spans="1:58" outlineLevel="2">
      <c r="A25" s="209"/>
      <c r="B25" s="210"/>
      <c r="C25" s="243" t="s">
        <v>412</v>
      </c>
      <c r="D25" s="213"/>
      <c r="E25" s="214">
        <v>4.5</v>
      </c>
      <c r="F25" s="212"/>
      <c r="G25" s="212"/>
      <c r="H25" s="212"/>
      <c r="I25" s="212"/>
      <c r="J25" s="212"/>
      <c r="K25" s="212"/>
      <c r="L25" s="212"/>
      <c r="M25" s="212"/>
      <c r="N25" s="211"/>
      <c r="O25" s="211"/>
      <c r="P25" s="211"/>
      <c r="Q25" s="211"/>
      <c r="R25" s="212"/>
      <c r="S25" s="212"/>
      <c r="T25" s="212"/>
      <c r="U25" s="212"/>
      <c r="V25" s="212"/>
      <c r="W25" s="212"/>
      <c r="X25" s="202"/>
      <c r="Y25" s="202"/>
      <c r="Z25" s="202"/>
      <c r="AA25" s="202"/>
      <c r="AB25" s="202"/>
      <c r="AC25" s="202"/>
      <c r="AD25" s="202"/>
      <c r="AE25" s="202" t="s">
        <v>145</v>
      </c>
      <c r="AF25" s="202">
        <v>0</v>
      </c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</row>
    <row r="26" spans="1:58" outlineLevel="3">
      <c r="A26" s="209"/>
      <c r="B26" s="210"/>
      <c r="C26" s="243" t="s">
        <v>413</v>
      </c>
      <c r="D26" s="213"/>
      <c r="E26" s="214">
        <v>4.5</v>
      </c>
      <c r="F26" s="212"/>
      <c r="G26" s="212"/>
      <c r="H26" s="212"/>
      <c r="I26" s="212"/>
      <c r="J26" s="212"/>
      <c r="K26" s="212"/>
      <c r="L26" s="212"/>
      <c r="M26" s="212"/>
      <c r="N26" s="211"/>
      <c r="O26" s="211"/>
      <c r="P26" s="211"/>
      <c r="Q26" s="211"/>
      <c r="R26" s="212"/>
      <c r="S26" s="212"/>
      <c r="T26" s="212"/>
      <c r="U26" s="212"/>
      <c r="V26" s="212"/>
      <c r="W26" s="212"/>
      <c r="X26" s="202"/>
      <c r="Y26" s="202"/>
      <c r="Z26" s="202"/>
      <c r="AA26" s="202"/>
      <c r="AB26" s="202"/>
      <c r="AC26" s="202"/>
      <c r="AD26" s="202"/>
      <c r="AE26" s="202" t="s">
        <v>145</v>
      </c>
      <c r="AF26" s="202">
        <v>0</v>
      </c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1:58" ht="22.5" outlineLevel="1">
      <c r="A27" s="223">
        <v>6</v>
      </c>
      <c r="B27" s="224" t="s">
        <v>311</v>
      </c>
      <c r="C27" s="242" t="s">
        <v>312</v>
      </c>
      <c r="D27" s="225" t="s">
        <v>148</v>
      </c>
      <c r="E27" s="226">
        <v>28.8</v>
      </c>
      <c r="F27" s="227"/>
      <c r="G27" s="228">
        <f>ROUND(E27*F27,2)</f>
        <v>0</v>
      </c>
      <c r="H27" s="227"/>
      <c r="I27" s="228">
        <f>ROUND(E27*H27,2)</f>
        <v>0</v>
      </c>
      <c r="J27" s="227"/>
      <c r="K27" s="228">
        <f>ROUND(E27*J27,2)</f>
        <v>0</v>
      </c>
      <c r="L27" s="228">
        <v>21</v>
      </c>
      <c r="M27" s="228">
        <f>G27*(1+L27/100)</f>
        <v>0</v>
      </c>
      <c r="N27" s="226">
        <v>0</v>
      </c>
      <c r="O27" s="226">
        <f>ROUND(E27*N27,2)</f>
        <v>0</v>
      </c>
      <c r="P27" s="226">
        <v>3.5000000000000003E-2</v>
      </c>
      <c r="Q27" s="226">
        <f>ROUND(E27*P27,2)</f>
        <v>1.01</v>
      </c>
      <c r="R27" s="229" t="s">
        <v>140</v>
      </c>
      <c r="S27" s="212">
        <v>0.09</v>
      </c>
      <c r="T27" s="212">
        <f>ROUND(E27*S27,2)</f>
        <v>2.59</v>
      </c>
      <c r="U27" s="212"/>
      <c r="V27" s="212" t="s">
        <v>141</v>
      </c>
      <c r="W27" s="212" t="s">
        <v>142</v>
      </c>
      <c r="X27" s="202"/>
      <c r="Y27" s="202"/>
      <c r="Z27" s="202"/>
      <c r="AA27" s="202"/>
      <c r="AB27" s="202"/>
      <c r="AC27" s="202"/>
      <c r="AD27" s="202"/>
      <c r="AE27" s="202" t="s">
        <v>143</v>
      </c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</row>
    <row r="28" spans="1:58" outlineLevel="2">
      <c r="A28" s="209"/>
      <c r="B28" s="210"/>
      <c r="C28" s="243" t="s">
        <v>414</v>
      </c>
      <c r="D28" s="213"/>
      <c r="E28" s="214">
        <v>14.4</v>
      </c>
      <c r="F28" s="212"/>
      <c r="G28" s="212"/>
      <c r="H28" s="212"/>
      <c r="I28" s="212"/>
      <c r="J28" s="212"/>
      <c r="K28" s="212"/>
      <c r="L28" s="212"/>
      <c r="M28" s="212"/>
      <c r="N28" s="211"/>
      <c r="O28" s="211"/>
      <c r="P28" s="211"/>
      <c r="Q28" s="211"/>
      <c r="R28" s="212"/>
      <c r="S28" s="212"/>
      <c r="T28" s="212"/>
      <c r="U28" s="212"/>
      <c r="V28" s="212"/>
      <c r="W28" s="212"/>
      <c r="X28" s="202"/>
      <c r="Y28" s="202"/>
      <c r="Z28" s="202"/>
      <c r="AA28" s="202"/>
      <c r="AB28" s="202"/>
      <c r="AC28" s="202"/>
      <c r="AD28" s="202"/>
      <c r="AE28" s="202" t="s">
        <v>145</v>
      </c>
      <c r="AF28" s="202">
        <v>0</v>
      </c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1:58" outlineLevel="3">
      <c r="A29" s="209"/>
      <c r="B29" s="210"/>
      <c r="C29" s="243" t="s">
        <v>415</v>
      </c>
      <c r="D29" s="213"/>
      <c r="E29" s="214">
        <v>14.4</v>
      </c>
      <c r="F29" s="212"/>
      <c r="G29" s="212"/>
      <c r="H29" s="212"/>
      <c r="I29" s="212"/>
      <c r="J29" s="212"/>
      <c r="K29" s="212"/>
      <c r="L29" s="212"/>
      <c r="M29" s="212"/>
      <c r="N29" s="211"/>
      <c r="O29" s="211"/>
      <c r="P29" s="211"/>
      <c r="Q29" s="211"/>
      <c r="R29" s="212"/>
      <c r="S29" s="212"/>
      <c r="T29" s="212"/>
      <c r="U29" s="212"/>
      <c r="V29" s="212"/>
      <c r="W29" s="212"/>
      <c r="X29" s="202"/>
      <c r="Y29" s="202"/>
      <c r="Z29" s="202"/>
      <c r="AA29" s="202"/>
      <c r="AB29" s="202"/>
      <c r="AC29" s="202"/>
      <c r="AD29" s="202"/>
      <c r="AE29" s="202" t="s">
        <v>145</v>
      </c>
      <c r="AF29" s="202">
        <v>0</v>
      </c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1:58" ht="22.5" outlineLevel="1">
      <c r="A30" s="223">
        <v>7</v>
      </c>
      <c r="B30" s="224" t="s">
        <v>315</v>
      </c>
      <c r="C30" s="242" t="s">
        <v>316</v>
      </c>
      <c r="D30" s="225" t="s">
        <v>139</v>
      </c>
      <c r="E30" s="226">
        <v>29</v>
      </c>
      <c r="F30" s="227"/>
      <c r="G30" s="228">
        <f>ROUND(E30*F30,2)</f>
        <v>0</v>
      </c>
      <c r="H30" s="227"/>
      <c r="I30" s="228">
        <f>ROUND(E30*H30,2)</f>
        <v>0</v>
      </c>
      <c r="J30" s="227"/>
      <c r="K30" s="228">
        <f>ROUND(E30*J30,2)</f>
        <v>0</v>
      </c>
      <c r="L30" s="228">
        <v>21</v>
      </c>
      <c r="M30" s="228">
        <f>G30*(1+L30/100)</f>
        <v>0</v>
      </c>
      <c r="N30" s="226">
        <v>2.5500000000000002E-3</v>
      </c>
      <c r="O30" s="226">
        <f>ROUND(E30*N30,2)</f>
        <v>7.0000000000000007E-2</v>
      </c>
      <c r="P30" s="226">
        <v>0</v>
      </c>
      <c r="Q30" s="226">
        <f>ROUND(E30*P30,2)</f>
        <v>0</v>
      </c>
      <c r="R30" s="229" t="s">
        <v>140</v>
      </c>
      <c r="S30" s="212">
        <v>0.59799999999999998</v>
      </c>
      <c r="T30" s="212">
        <f>ROUND(E30*S30,2)</f>
        <v>17.34</v>
      </c>
      <c r="U30" s="212"/>
      <c r="V30" s="212" t="s">
        <v>141</v>
      </c>
      <c r="W30" s="212" t="s">
        <v>142</v>
      </c>
      <c r="X30" s="202"/>
      <c r="Y30" s="202"/>
      <c r="Z30" s="202"/>
      <c r="AA30" s="202"/>
      <c r="AB30" s="202"/>
      <c r="AC30" s="202"/>
      <c r="AD30" s="202"/>
      <c r="AE30" s="202" t="s">
        <v>143</v>
      </c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1:58" outlineLevel="2">
      <c r="A31" s="209"/>
      <c r="B31" s="210"/>
      <c r="C31" s="246" t="s">
        <v>317</v>
      </c>
      <c r="D31" s="233"/>
      <c r="E31" s="233"/>
      <c r="F31" s="233"/>
      <c r="G31" s="233"/>
      <c r="H31" s="212"/>
      <c r="I31" s="212"/>
      <c r="J31" s="212"/>
      <c r="K31" s="212"/>
      <c r="L31" s="212"/>
      <c r="M31" s="212"/>
      <c r="N31" s="211"/>
      <c r="O31" s="211"/>
      <c r="P31" s="211"/>
      <c r="Q31" s="211"/>
      <c r="R31" s="212"/>
      <c r="S31" s="212"/>
      <c r="T31" s="212"/>
      <c r="U31" s="212"/>
      <c r="V31" s="212"/>
      <c r="W31" s="212"/>
      <c r="X31" s="202"/>
      <c r="Y31" s="202"/>
      <c r="Z31" s="202"/>
      <c r="AA31" s="202"/>
      <c r="AB31" s="202"/>
      <c r="AC31" s="202"/>
      <c r="AD31" s="202"/>
      <c r="AE31" s="202" t="s">
        <v>169</v>
      </c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1:58" outlineLevel="2">
      <c r="A32" s="209"/>
      <c r="B32" s="210"/>
      <c r="C32" s="243" t="s">
        <v>318</v>
      </c>
      <c r="D32" s="213"/>
      <c r="E32" s="214">
        <v>24</v>
      </c>
      <c r="F32" s="212"/>
      <c r="G32" s="212"/>
      <c r="H32" s="212"/>
      <c r="I32" s="212"/>
      <c r="J32" s="212"/>
      <c r="K32" s="212"/>
      <c r="L32" s="212"/>
      <c r="M32" s="212"/>
      <c r="N32" s="211"/>
      <c r="O32" s="211"/>
      <c r="P32" s="211"/>
      <c r="Q32" s="211"/>
      <c r="R32" s="212"/>
      <c r="S32" s="212"/>
      <c r="T32" s="212"/>
      <c r="U32" s="212"/>
      <c r="V32" s="212"/>
      <c r="W32" s="212"/>
      <c r="X32" s="202"/>
      <c r="Y32" s="202"/>
      <c r="Z32" s="202"/>
      <c r="AA32" s="202"/>
      <c r="AB32" s="202"/>
      <c r="AC32" s="202"/>
      <c r="AD32" s="202"/>
      <c r="AE32" s="202" t="s">
        <v>145</v>
      </c>
      <c r="AF32" s="202">
        <v>0</v>
      </c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1:58" outlineLevel="3">
      <c r="A33" s="209"/>
      <c r="B33" s="210"/>
      <c r="C33" s="243" t="s">
        <v>319</v>
      </c>
      <c r="D33" s="213"/>
      <c r="E33" s="214">
        <v>5</v>
      </c>
      <c r="F33" s="212"/>
      <c r="G33" s="212"/>
      <c r="H33" s="212"/>
      <c r="I33" s="212"/>
      <c r="J33" s="212"/>
      <c r="K33" s="212"/>
      <c r="L33" s="212"/>
      <c r="M33" s="212"/>
      <c r="N33" s="211"/>
      <c r="O33" s="211"/>
      <c r="P33" s="211"/>
      <c r="Q33" s="211"/>
      <c r="R33" s="212"/>
      <c r="S33" s="212"/>
      <c r="T33" s="212"/>
      <c r="U33" s="212"/>
      <c r="V33" s="212"/>
      <c r="W33" s="212"/>
      <c r="X33" s="202"/>
      <c r="Y33" s="202"/>
      <c r="Z33" s="202"/>
      <c r="AA33" s="202"/>
      <c r="AB33" s="202"/>
      <c r="AC33" s="202"/>
      <c r="AD33" s="202"/>
      <c r="AE33" s="202" t="s">
        <v>145</v>
      </c>
      <c r="AF33" s="202">
        <v>0</v>
      </c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1:58" outlineLevel="1">
      <c r="A34" s="223">
        <v>8</v>
      </c>
      <c r="B34" s="224" t="s">
        <v>320</v>
      </c>
      <c r="C34" s="242" t="s">
        <v>321</v>
      </c>
      <c r="D34" s="225" t="s">
        <v>297</v>
      </c>
      <c r="E34" s="226">
        <v>0.56840000000000002</v>
      </c>
      <c r="F34" s="227"/>
      <c r="G34" s="228">
        <f>ROUND(E34*F34,2)</f>
        <v>0</v>
      </c>
      <c r="H34" s="227"/>
      <c r="I34" s="228">
        <f>ROUND(E34*H34,2)</f>
        <v>0</v>
      </c>
      <c r="J34" s="227"/>
      <c r="K34" s="228">
        <f>ROUND(E34*J34,2)</f>
        <v>0</v>
      </c>
      <c r="L34" s="228">
        <v>21</v>
      </c>
      <c r="M34" s="228">
        <f>G34*(1+L34/100)</f>
        <v>0</v>
      </c>
      <c r="N34" s="226">
        <v>2.6839999999999999E-2</v>
      </c>
      <c r="O34" s="226">
        <f>ROUND(E34*N34,2)</f>
        <v>0.02</v>
      </c>
      <c r="P34" s="226">
        <v>0</v>
      </c>
      <c r="Q34" s="226">
        <f>ROUND(E34*P34,2)</f>
        <v>0</v>
      </c>
      <c r="R34" s="229" t="s">
        <v>140</v>
      </c>
      <c r="S34" s="212">
        <v>0</v>
      </c>
      <c r="T34" s="212">
        <f>ROUND(E34*S34,2)</f>
        <v>0</v>
      </c>
      <c r="U34" s="212"/>
      <c r="V34" s="212" t="s">
        <v>141</v>
      </c>
      <c r="W34" s="212" t="s">
        <v>142</v>
      </c>
      <c r="X34" s="202"/>
      <c r="Y34" s="202"/>
      <c r="Z34" s="202"/>
      <c r="AA34" s="202"/>
      <c r="AB34" s="202"/>
      <c r="AC34" s="202"/>
      <c r="AD34" s="202"/>
      <c r="AE34" s="202" t="s">
        <v>143</v>
      </c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1:58" outlineLevel="2">
      <c r="A35" s="209"/>
      <c r="B35" s="210"/>
      <c r="C35" s="243" t="s">
        <v>416</v>
      </c>
      <c r="D35" s="213"/>
      <c r="E35" s="214">
        <v>0.56840000000000002</v>
      </c>
      <c r="F35" s="212"/>
      <c r="G35" s="212"/>
      <c r="H35" s="212"/>
      <c r="I35" s="212"/>
      <c r="J35" s="212"/>
      <c r="K35" s="212"/>
      <c r="L35" s="212"/>
      <c r="M35" s="212"/>
      <c r="N35" s="211"/>
      <c r="O35" s="211"/>
      <c r="P35" s="211"/>
      <c r="Q35" s="211"/>
      <c r="R35" s="212"/>
      <c r="S35" s="212"/>
      <c r="T35" s="212"/>
      <c r="U35" s="212"/>
      <c r="V35" s="212"/>
      <c r="W35" s="212"/>
      <c r="X35" s="202"/>
      <c r="Y35" s="202"/>
      <c r="Z35" s="202"/>
      <c r="AA35" s="202"/>
      <c r="AB35" s="202"/>
      <c r="AC35" s="202"/>
      <c r="AD35" s="202"/>
      <c r="AE35" s="202" t="s">
        <v>145</v>
      </c>
      <c r="AF35" s="202">
        <v>5</v>
      </c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</row>
    <row r="36" spans="1:58" outlineLevel="1">
      <c r="A36" s="223">
        <v>9</v>
      </c>
      <c r="B36" s="224" t="s">
        <v>323</v>
      </c>
      <c r="C36" s="242" t="s">
        <v>324</v>
      </c>
      <c r="D36" s="225" t="s">
        <v>148</v>
      </c>
      <c r="E36" s="226">
        <v>13.2</v>
      </c>
      <c r="F36" s="227"/>
      <c r="G36" s="228">
        <f>ROUND(E36*F36,2)</f>
        <v>0</v>
      </c>
      <c r="H36" s="227"/>
      <c r="I36" s="228">
        <f>ROUND(E36*H36,2)</f>
        <v>0</v>
      </c>
      <c r="J36" s="227"/>
      <c r="K36" s="228">
        <f>ROUND(E36*J36,2)</f>
        <v>0</v>
      </c>
      <c r="L36" s="228">
        <v>21</v>
      </c>
      <c r="M36" s="228">
        <f>G36*(1+L36/100)</f>
        <v>0</v>
      </c>
      <c r="N36" s="226">
        <v>8.0000000000000007E-5</v>
      </c>
      <c r="O36" s="226">
        <f>ROUND(E36*N36,2)</f>
        <v>0</v>
      </c>
      <c r="P36" s="226">
        <v>0</v>
      </c>
      <c r="Q36" s="226">
        <f>ROUND(E36*P36,2)</f>
        <v>0</v>
      </c>
      <c r="R36" s="229" t="s">
        <v>140</v>
      </c>
      <c r="S36" s="212">
        <v>0.26</v>
      </c>
      <c r="T36" s="212">
        <f>ROUND(E36*S36,2)</f>
        <v>3.43</v>
      </c>
      <c r="U36" s="212"/>
      <c r="V36" s="212" t="s">
        <v>141</v>
      </c>
      <c r="W36" s="212" t="s">
        <v>142</v>
      </c>
      <c r="X36" s="202"/>
      <c r="Y36" s="202"/>
      <c r="Z36" s="202"/>
      <c r="AA36" s="202"/>
      <c r="AB36" s="202"/>
      <c r="AC36" s="202"/>
      <c r="AD36" s="202"/>
      <c r="AE36" s="202" t="s">
        <v>143</v>
      </c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</row>
    <row r="37" spans="1:58" outlineLevel="2">
      <c r="A37" s="209"/>
      <c r="B37" s="210"/>
      <c r="C37" s="246" t="s">
        <v>325</v>
      </c>
      <c r="D37" s="233"/>
      <c r="E37" s="233"/>
      <c r="F37" s="233"/>
      <c r="G37" s="233"/>
      <c r="H37" s="212"/>
      <c r="I37" s="212"/>
      <c r="J37" s="212"/>
      <c r="K37" s="212"/>
      <c r="L37" s="212"/>
      <c r="M37" s="212"/>
      <c r="N37" s="211"/>
      <c r="O37" s="211"/>
      <c r="P37" s="211"/>
      <c r="Q37" s="211"/>
      <c r="R37" s="212"/>
      <c r="S37" s="212"/>
      <c r="T37" s="212"/>
      <c r="U37" s="212"/>
      <c r="V37" s="212"/>
      <c r="W37" s="212"/>
      <c r="X37" s="202"/>
      <c r="Y37" s="202"/>
      <c r="Z37" s="202"/>
      <c r="AA37" s="202"/>
      <c r="AB37" s="202"/>
      <c r="AC37" s="202"/>
      <c r="AD37" s="202"/>
      <c r="AE37" s="202" t="s">
        <v>169</v>
      </c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</row>
    <row r="38" spans="1:58" outlineLevel="2">
      <c r="A38" s="209"/>
      <c r="B38" s="210"/>
      <c r="C38" s="243" t="s">
        <v>417</v>
      </c>
      <c r="D38" s="213"/>
      <c r="E38" s="214">
        <v>6.6</v>
      </c>
      <c r="F38" s="212"/>
      <c r="G38" s="212"/>
      <c r="H38" s="212"/>
      <c r="I38" s="212"/>
      <c r="J38" s="212"/>
      <c r="K38" s="212"/>
      <c r="L38" s="212"/>
      <c r="M38" s="212"/>
      <c r="N38" s="211"/>
      <c r="O38" s="211"/>
      <c r="P38" s="211"/>
      <c r="Q38" s="211"/>
      <c r="R38" s="212"/>
      <c r="S38" s="212"/>
      <c r="T38" s="212"/>
      <c r="U38" s="212"/>
      <c r="V38" s="212"/>
      <c r="W38" s="212"/>
      <c r="X38" s="202"/>
      <c r="Y38" s="202"/>
      <c r="Z38" s="202"/>
      <c r="AA38" s="202"/>
      <c r="AB38" s="202"/>
      <c r="AC38" s="202"/>
      <c r="AD38" s="202"/>
      <c r="AE38" s="202" t="s">
        <v>145</v>
      </c>
      <c r="AF38" s="202">
        <v>0</v>
      </c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8" outlineLevel="3">
      <c r="A39" s="209"/>
      <c r="B39" s="210"/>
      <c r="C39" s="243" t="s">
        <v>418</v>
      </c>
      <c r="D39" s="213"/>
      <c r="E39" s="214">
        <v>6.6</v>
      </c>
      <c r="F39" s="212"/>
      <c r="G39" s="212"/>
      <c r="H39" s="212"/>
      <c r="I39" s="212"/>
      <c r="J39" s="212"/>
      <c r="K39" s="212"/>
      <c r="L39" s="212"/>
      <c r="M39" s="212"/>
      <c r="N39" s="211"/>
      <c r="O39" s="211"/>
      <c r="P39" s="211"/>
      <c r="Q39" s="211"/>
      <c r="R39" s="212"/>
      <c r="S39" s="212"/>
      <c r="T39" s="212"/>
      <c r="U39" s="212"/>
      <c r="V39" s="212"/>
      <c r="W39" s="212"/>
      <c r="X39" s="202"/>
      <c r="Y39" s="202"/>
      <c r="Z39" s="202"/>
      <c r="AA39" s="202"/>
      <c r="AB39" s="202"/>
      <c r="AC39" s="202"/>
      <c r="AD39" s="202"/>
      <c r="AE39" s="202" t="s">
        <v>145</v>
      </c>
      <c r="AF39" s="202">
        <v>0</v>
      </c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8" ht="22.5" outlineLevel="1">
      <c r="A40" s="223">
        <v>10</v>
      </c>
      <c r="B40" s="224" t="s">
        <v>328</v>
      </c>
      <c r="C40" s="242" t="s">
        <v>329</v>
      </c>
      <c r="D40" s="225" t="s">
        <v>297</v>
      </c>
      <c r="E40" s="226">
        <v>0.62524000000000002</v>
      </c>
      <c r="F40" s="227"/>
      <c r="G40" s="228">
        <f>ROUND(E40*F40,2)</f>
        <v>0</v>
      </c>
      <c r="H40" s="227"/>
      <c r="I40" s="228">
        <f>ROUND(E40*H40,2)</f>
        <v>0</v>
      </c>
      <c r="J40" s="227"/>
      <c r="K40" s="228">
        <f>ROUND(E40*J40,2)</f>
        <v>0</v>
      </c>
      <c r="L40" s="228">
        <v>21</v>
      </c>
      <c r="M40" s="228">
        <f>G40*(1+L40/100)</f>
        <v>0</v>
      </c>
      <c r="N40" s="226">
        <v>0.5</v>
      </c>
      <c r="O40" s="226">
        <f>ROUND(E40*N40,2)</f>
        <v>0.31</v>
      </c>
      <c r="P40" s="226">
        <v>0</v>
      </c>
      <c r="Q40" s="226">
        <f>ROUND(E40*P40,2)</f>
        <v>0</v>
      </c>
      <c r="R40" s="229" t="s">
        <v>140</v>
      </c>
      <c r="S40" s="212">
        <v>0</v>
      </c>
      <c r="T40" s="212">
        <f>ROUND(E40*S40,2)</f>
        <v>0</v>
      </c>
      <c r="U40" s="212"/>
      <c r="V40" s="212" t="s">
        <v>175</v>
      </c>
      <c r="W40" s="212" t="s">
        <v>142</v>
      </c>
      <c r="X40" s="202"/>
      <c r="Y40" s="202"/>
      <c r="Z40" s="202"/>
      <c r="AA40" s="202"/>
      <c r="AB40" s="202"/>
      <c r="AC40" s="202"/>
      <c r="AD40" s="202"/>
      <c r="AE40" s="202" t="s">
        <v>176</v>
      </c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 outlineLevel="2">
      <c r="A41" s="209"/>
      <c r="B41" s="210"/>
      <c r="C41" s="243" t="s">
        <v>419</v>
      </c>
      <c r="D41" s="213"/>
      <c r="E41" s="214">
        <v>0.62524000000000002</v>
      </c>
      <c r="F41" s="212"/>
      <c r="G41" s="212"/>
      <c r="H41" s="212"/>
      <c r="I41" s="212"/>
      <c r="J41" s="212"/>
      <c r="K41" s="212"/>
      <c r="L41" s="212"/>
      <c r="M41" s="212"/>
      <c r="N41" s="211"/>
      <c r="O41" s="211"/>
      <c r="P41" s="211"/>
      <c r="Q41" s="211"/>
      <c r="R41" s="212"/>
      <c r="S41" s="212"/>
      <c r="T41" s="212"/>
      <c r="U41" s="212"/>
      <c r="V41" s="212"/>
      <c r="W41" s="212"/>
      <c r="X41" s="202"/>
      <c r="Y41" s="202"/>
      <c r="Z41" s="202"/>
      <c r="AA41" s="202"/>
      <c r="AB41" s="202"/>
      <c r="AC41" s="202"/>
      <c r="AD41" s="202"/>
      <c r="AE41" s="202" t="s">
        <v>145</v>
      </c>
      <c r="AF41" s="202">
        <v>5</v>
      </c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</row>
    <row r="42" spans="1:58" outlineLevel="1">
      <c r="A42" s="223">
        <v>11</v>
      </c>
      <c r="B42" s="224" t="s">
        <v>331</v>
      </c>
      <c r="C42" s="242" t="s">
        <v>332</v>
      </c>
      <c r="D42" s="225" t="s">
        <v>148</v>
      </c>
      <c r="E42" s="226">
        <v>14.52</v>
      </c>
      <c r="F42" s="227"/>
      <c r="G42" s="228">
        <f>ROUND(E42*F42,2)</f>
        <v>0</v>
      </c>
      <c r="H42" s="227"/>
      <c r="I42" s="228">
        <f>ROUND(E42*H42,2)</f>
        <v>0</v>
      </c>
      <c r="J42" s="227"/>
      <c r="K42" s="228">
        <f>ROUND(E42*J42,2)</f>
        <v>0</v>
      </c>
      <c r="L42" s="228">
        <v>21</v>
      </c>
      <c r="M42" s="228">
        <f>G42*(1+L42/100)</f>
        <v>0</v>
      </c>
      <c r="N42" s="226">
        <v>1.5699999999999999E-2</v>
      </c>
      <c r="O42" s="226">
        <f>ROUND(E42*N42,2)</f>
        <v>0.23</v>
      </c>
      <c r="P42" s="226">
        <v>0</v>
      </c>
      <c r="Q42" s="226">
        <f>ROUND(E42*P42,2)</f>
        <v>0</v>
      </c>
      <c r="R42" s="229" t="s">
        <v>140</v>
      </c>
      <c r="S42" s="212">
        <v>0</v>
      </c>
      <c r="T42" s="212">
        <f>ROUND(E42*S42,2)</f>
        <v>0</v>
      </c>
      <c r="U42" s="212"/>
      <c r="V42" s="212" t="s">
        <v>175</v>
      </c>
      <c r="W42" s="212" t="s">
        <v>142</v>
      </c>
      <c r="X42" s="202"/>
      <c r="Y42" s="202"/>
      <c r="Z42" s="202"/>
      <c r="AA42" s="202"/>
      <c r="AB42" s="202"/>
      <c r="AC42" s="202"/>
      <c r="AD42" s="202"/>
      <c r="AE42" s="202" t="s">
        <v>176</v>
      </c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8" outlineLevel="2">
      <c r="A43" s="209"/>
      <c r="B43" s="210"/>
      <c r="C43" s="243" t="s">
        <v>420</v>
      </c>
      <c r="D43" s="213"/>
      <c r="E43" s="214">
        <v>14.52</v>
      </c>
      <c r="F43" s="212"/>
      <c r="G43" s="212"/>
      <c r="H43" s="212"/>
      <c r="I43" s="212"/>
      <c r="J43" s="212"/>
      <c r="K43" s="212"/>
      <c r="L43" s="212"/>
      <c r="M43" s="212"/>
      <c r="N43" s="211"/>
      <c r="O43" s="211"/>
      <c r="P43" s="211"/>
      <c r="Q43" s="211"/>
      <c r="R43" s="212"/>
      <c r="S43" s="212"/>
      <c r="T43" s="212"/>
      <c r="U43" s="212"/>
      <c r="V43" s="212"/>
      <c r="W43" s="212"/>
      <c r="X43" s="202"/>
      <c r="Y43" s="202"/>
      <c r="Z43" s="202"/>
      <c r="AA43" s="202"/>
      <c r="AB43" s="202"/>
      <c r="AC43" s="202"/>
      <c r="AD43" s="202"/>
      <c r="AE43" s="202" t="s">
        <v>145</v>
      </c>
      <c r="AF43" s="202">
        <v>5</v>
      </c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</row>
    <row r="44" spans="1:58" outlineLevel="1">
      <c r="A44" s="223">
        <v>12</v>
      </c>
      <c r="B44" s="224" t="s">
        <v>334</v>
      </c>
      <c r="C44" s="242" t="s">
        <v>335</v>
      </c>
      <c r="D44" s="225" t="s">
        <v>165</v>
      </c>
      <c r="E44" s="226">
        <v>0.63085000000000002</v>
      </c>
      <c r="F44" s="227"/>
      <c r="G44" s="228">
        <f>ROUND(E44*F44,2)</f>
        <v>0</v>
      </c>
      <c r="H44" s="227"/>
      <c r="I44" s="228">
        <f>ROUND(E44*H44,2)</f>
        <v>0</v>
      </c>
      <c r="J44" s="227"/>
      <c r="K44" s="228">
        <f>ROUND(E44*J44,2)</f>
        <v>0</v>
      </c>
      <c r="L44" s="228">
        <v>21</v>
      </c>
      <c r="M44" s="228">
        <f>G44*(1+L44/100)</f>
        <v>0</v>
      </c>
      <c r="N44" s="226">
        <v>0</v>
      </c>
      <c r="O44" s="226">
        <f>ROUND(E44*N44,2)</f>
        <v>0</v>
      </c>
      <c r="P44" s="226">
        <v>0</v>
      </c>
      <c r="Q44" s="226">
        <f>ROUND(E44*P44,2)</f>
        <v>0</v>
      </c>
      <c r="R44" s="229" t="s">
        <v>140</v>
      </c>
      <c r="S44" s="212">
        <v>1.863</v>
      </c>
      <c r="T44" s="212">
        <f>ROUND(E44*S44,2)</f>
        <v>1.18</v>
      </c>
      <c r="U44" s="212"/>
      <c r="V44" s="212" t="s">
        <v>166</v>
      </c>
      <c r="W44" s="212" t="s">
        <v>142</v>
      </c>
      <c r="X44" s="202"/>
      <c r="Y44" s="202"/>
      <c r="Z44" s="202"/>
      <c r="AA44" s="202"/>
      <c r="AB44" s="202"/>
      <c r="AC44" s="202"/>
      <c r="AD44" s="202"/>
      <c r="AE44" s="202" t="s">
        <v>167</v>
      </c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8" outlineLevel="2">
      <c r="A45" s="209"/>
      <c r="B45" s="210"/>
      <c r="C45" s="246" t="s">
        <v>336</v>
      </c>
      <c r="D45" s="233"/>
      <c r="E45" s="233"/>
      <c r="F45" s="233"/>
      <c r="G45" s="233"/>
      <c r="H45" s="212"/>
      <c r="I45" s="212"/>
      <c r="J45" s="212"/>
      <c r="K45" s="212"/>
      <c r="L45" s="212"/>
      <c r="M45" s="212"/>
      <c r="N45" s="211"/>
      <c r="O45" s="211"/>
      <c r="P45" s="211"/>
      <c r="Q45" s="211"/>
      <c r="R45" s="212"/>
      <c r="S45" s="212"/>
      <c r="T45" s="212"/>
      <c r="U45" s="212"/>
      <c r="V45" s="212"/>
      <c r="W45" s="212"/>
      <c r="X45" s="202"/>
      <c r="Y45" s="202"/>
      <c r="Z45" s="202"/>
      <c r="AA45" s="202"/>
      <c r="AB45" s="202"/>
      <c r="AC45" s="202"/>
      <c r="AD45" s="202"/>
      <c r="AE45" s="202" t="s">
        <v>169</v>
      </c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8">
      <c r="A46" s="216" t="s">
        <v>135</v>
      </c>
      <c r="B46" s="217" t="s">
        <v>98</v>
      </c>
      <c r="C46" s="241" t="s">
        <v>99</v>
      </c>
      <c r="D46" s="218"/>
      <c r="E46" s="219"/>
      <c r="F46" s="220"/>
      <c r="G46" s="220">
        <f>SUMIF(AE47:AE62,"&lt;&gt;NOR",G47:G62)</f>
        <v>0</v>
      </c>
      <c r="H46" s="220"/>
      <c r="I46" s="220">
        <f>SUM(I47:I62)</f>
        <v>0</v>
      </c>
      <c r="J46" s="220"/>
      <c r="K46" s="220">
        <f>SUM(K47:K62)</f>
        <v>0</v>
      </c>
      <c r="L46" s="220"/>
      <c r="M46" s="220">
        <f>SUM(M47:M62)</f>
        <v>0</v>
      </c>
      <c r="N46" s="219"/>
      <c r="O46" s="219">
        <f>SUM(O47:O62)</f>
        <v>0.05</v>
      </c>
      <c r="P46" s="219"/>
      <c r="Q46" s="219">
        <f>SUM(Q47:Q62)</f>
        <v>0.38</v>
      </c>
      <c r="R46" s="221"/>
      <c r="S46" s="215"/>
      <c r="T46" s="215">
        <f>SUM(T47:T62)</f>
        <v>20.04</v>
      </c>
      <c r="U46" s="215"/>
      <c r="V46" s="215"/>
      <c r="W46" s="215"/>
      <c r="AE46" t="s">
        <v>136</v>
      </c>
    </row>
    <row r="47" spans="1:58" ht="22.5" outlineLevel="1">
      <c r="A47" s="223">
        <v>13</v>
      </c>
      <c r="B47" s="224" t="s">
        <v>337</v>
      </c>
      <c r="C47" s="242" t="s">
        <v>338</v>
      </c>
      <c r="D47" s="225" t="s">
        <v>339</v>
      </c>
      <c r="E47" s="226">
        <v>12</v>
      </c>
      <c r="F47" s="227"/>
      <c r="G47" s="228">
        <f>ROUND(E47*F47,2)</f>
        <v>0</v>
      </c>
      <c r="H47" s="227"/>
      <c r="I47" s="228">
        <f>ROUND(E47*H47,2)</f>
        <v>0</v>
      </c>
      <c r="J47" s="227"/>
      <c r="K47" s="228">
        <f>ROUND(E47*J47,2)</f>
        <v>0</v>
      </c>
      <c r="L47" s="228">
        <v>21</v>
      </c>
      <c r="M47" s="228">
        <f>G47*(1+L47/100)</f>
        <v>0</v>
      </c>
      <c r="N47" s="226">
        <v>0</v>
      </c>
      <c r="O47" s="226">
        <f>ROUND(E47*N47,2)</f>
        <v>0</v>
      </c>
      <c r="P47" s="226">
        <v>0</v>
      </c>
      <c r="Q47" s="226">
        <f>ROUND(E47*P47,2)</f>
        <v>0</v>
      </c>
      <c r="R47" s="229" t="s">
        <v>140</v>
      </c>
      <c r="S47" s="212">
        <v>0.115</v>
      </c>
      <c r="T47" s="212">
        <f>ROUND(E47*S47,2)</f>
        <v>1.38</v>
      </c>
      <c r="U47" s="212"/>
      <c r="V47" s="212" t="s">
        <v>141</v>
      </c>
      <c r="W47" s="212" t="s">
        <v>142</v>
      </c>
      <c r="X47" s="202"/>
      <c r="Y47" s="202"/>
      <c r="Z47" s="202"/>
      <c r="AA47" s="202"/>
      <c r="AB47" s="202"/>
      <c r="AC47" s="202"/>
      <c r="AD47" s="202"/>
      <c r="AE47" s="202" t="s">
        <v>143</v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8" outlineLevel="2">
      <c r="A48" s="209"/>
      <c r="B48" s="210"/>
      <c r="C48" s="243" t="s">
        <v>340</v>
      </c>
      <c r="D48" s="213"/>
      <c r="E48" s="214">
        <v>12</v>
      </c>
      <c r="F48" s="212"/>
      <c r="G48" s="212"/>
      <c r="H48" s="212"/>
      <c r="I48" s="212"/>
      <c r="J48" s="212"/>
      <c r="K48" s="212"/>
      <c r="L48" s="212"/>
      <c r="M48" s="212"/>
      <c r="N48" s="211"/>
      <c r="O48" s="211"/>
      <c r="P48" s="211"/>
      <c r="Q48" s="211"/>
      <c r="R48" s="212"/>
      <c r="S48" s="212"/>
      <c r="T48" s="212"/>
      <c r="U48" s="212"/>
      <c r="V48" s="212"/>
      <c r="W48" s="212"/>
      <c r="X48" s="202"/>
      <c r="Y48" s="202"/>
      <c r="Z48" s="202"/>
      <c r="AA48" s="202"/>
      <c r="AB48" s="202"/>
      <c r="AC48" s="202"/>
      <c r="AD48" s="202"/>
      <c r="AE48" s="202" t="s">
        <v>145</v>
      </c>
      <c r="AF48" s="202">
        <v>0</v>
      </c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outlineLevel="1">
      <c r="A49" s="223">
        <v>14</v>
      </c>
      <c r="B49" s="224" t="s">
        <v>341</v>
      </c>
      <c r="C49" s="242" t="s">
        <v>342</v>
      </c>
      <c r="D49" s="225" t="s">
        <v>343</v>
      </c>
      <c r="E49" s="226">
        <v>30</v>
      </c>
      <c r="F49" s="227"/>
      <c r="G49" s="228">
        <f>ROUND(E49*F49,2)</f>
        <v>0</v>
      </c>
      <c r="H49" s="227"/>
      <c r="I49" s="228">
        <f>ROUND(E49*H49,2)</f>
        <v>0</v>
      </c>
      <c r="J49" s="227"/>
      <c r="K49" s="228">
        <f>ROUND(E49*J49,2)</f>
        <v>0</v>
      </c>
      <c r="L49" s="228">
        <v>21</v>
      </c>
      <c r="M49" s="228">
        <f>G49*(1+L49/100)</f>
        <v>0</v>
      </c>
      <c r="N49" s="226">
        <v>5.0000000000000002E-5</v>
      </c>
      <c r="O49" s="226">
        <f>ROUND(E49*N49,2)</f>
        <v>0</v>
      </c>
      <c r="P49" s="226">
        <v>0</v>
      </c>
      <c r="Q49" s="226">
        <f>ROUND(E49*P49,2)</f>
        <v>0</v>
      </c>
      <c r="R49" s="229" t="s">
        <v>140</v>
      </c>
      <c r="S49" s="212">
        <v>0.1</v>
      </c>
      <c r="T49" s="212">
        <f>ROUND(E49*S49,2)</f>
        <v>3</v>
      </c>
      <c r="U49" s="212"/>
      <c r="V49" s="212" t="s">
        <v>141</v>
      </c>
      <c r="W49" s="212" t="s">
        <v>142</v>
      </c>
      <c r="X49" s="202"/>
      <c r="Y49" s="202"/>
      <c r="Z49" s="202"/>
      <c r="AA49" s="202"/>
      <c r="AB49" s="202"/>
      <c r="AC49" s="202"/>
      <c r="AD49" s="202"/>
      <c r="AE49" s="202" t="s">
        <v>143</v>
      </c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outlineLevel="2">
      <c r="A50" s="209"/>
      <c r="B50" s="210"/>
      <c r="C50" s="243" t="s">
        <v>344</v>
      </c>
      <c r="D50" s="213"/>
      <c r="E50" s="214">
        <v>20</v>
      </c>
      <c r="F50" s="212"/>
      <c r="G50" s="212"/>
      <c r="H50" s="212"/>
      <c r="I50" s="212"/>
      <c r="J50" s="212"/>
      <c r="K50" s="212"/>
      <c r="L50" s="212"/>
      <c r="M50" s="212"/>
      <c r="N50" s="211"/>
      <c r="O50" s="211"/>
      <c r="P50" s="211"/>
      <c r="Q50" s="211"/>
      <c r="R50" s="212"/>
      <c r="S50" s="212"/>
      <c r="T50" s="212"/>
      <c r="U50" s="212"/>
      <c r="V50" s="212"/>
      <c r="W50" s="212"/>
      <c r="X50" s="202"/>
      <c r="Y50" s="202"/>
      <c r="Z50" s="202"/>
      <c r="AA50" s="202"/>
      <c r="AB50" s="202"/>
      <c r="AC50" s="202"/>
      <c r="AD50" s="202"/>
      <c r="AE50" s="202" t="s">
        <v>145</v>
      </c>
      <c r="AF50" s="202">
        <v>0</v>
      </c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outlineLevel="3">
      <c r="A51" s="209"/>
      <c r="B51" s="210"/>
      <c r="C51" s="243" t="s">
        <v>345</v>
      </c>
      <c r="D51" s="213"/>
      <c r="E51" s="214">
        <v>10</v>
      </c>
      <c r="F51" s="212"/>
      <c r="G51" s="212"/>
      <c r="H51" s="212"/>
      <c r="I51" s="212"/>
      <c r="J51" s="212"/>
      <c r="K51" s="212"/>
      <c r="L51" s="212"/>
      <c r="M51" s="212"/>
      <c r="N51" s="211"/>
      <c r="O51" s="211"/>
      <c r="P51" s="211"/>
      <c r="Q51" s="211"/>
      <c r="R51" s="212"/>
      <c r="S51" s="212"/>
      <c r="T51" s="212"/>
      <c r="U51" s="212"/>
      <c r="V51" s="212"/>
      <c r="W51" s="212"/>
      <c r="X51" s="202"/>
      <c r="Y51" s="202"/>
      <c r="Z51" s="202"/>
      <c r="AA51" s="202"/>
      <c r="AB51" s="202"/>
      <c r="AC51" s="202"/>
      <c r="AD51" s="202"/>
      <c r="AE51" s="202" t="s">
        <v>145</v>
      </c>
      <c r="AF51" s="202">
        <v>0</v>
      </c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ht="22.5" outlineLevel="1">
      <c r="A52" s="223">
        <v>15</v>
      </c>
      <c r="B52" s="224" t="s">
        <v>346</v>
      </c>
      <c r="C52" s="242" t="s">
        <v>347</v>
      </c>
      <c r="D52" s="225" t="s">
        <v>343</v>
      </c>
      <c r="E52" s="226">
        <v>378</v>
      </c>
      <c r="F52" s="227"/>
      <c r="G52" s="228">
        <f>ROUND(E52*F52,2)</f>
        <v>0</v>
      </c>
      <c r="H52" s="227"/>
      <c r="I52" s="228">
        <f>ROUND(E52*H52,2)</f>
        <v>0</v>
      </c>
      <c r="J52" s="227"/>
      <c r="K52" s="228">
        <f>ROUND(E52*J52,2)</f>
        <v>0</v>
      </c>
      <c r="L52" s="228">
        <v>21</v>
      </c>
      <c r="M52" s="228">
        <f>G52*(1+L52/100)</f>
        <v>0</v>
      </c>
      <c r="N52" s="226">
        <v>5.0000000000000002E-5</v>
      </c>
      <c r="O52" s="226">
        <f>ROUND(E52*N52,2)</f>
        <v>0.02</v>
      </c>
      <c r="P52" s="226">
        <v>1E-3</v>
      </c>
      <c r="Q52" s="226">
        <f>ROUND(E52*P52,2)</f>
        <v>0.38</v>
      </c>
      <c r="R52" s="229" t="s">
        <v>140</v>
      </c>
      <c r="S52" s="212">
        <v>4.1000000000000002E-2</v>
      </c>
      <c r="T52" s="212">
        <f>ROUND(E52*S52,2)</f>
        <v>15.5</v>
      </c>
      <c r="U52" s="212"/>
      <c r="V52" s="212" t="s">
        <v>141</v>
      </c>
      <c r="W52" s="212" t="s">
        <v>142</v>
      </c>
      <c r="X52" s="202"/>
      <c r="Y52" s="202"/>
      <c r="Z52" s="202"/>
      <c r="AA52" s="202"/>
      <c r="AB52" s="202"/>
      <c r="AC52" s="202"/>
      <c r="AD52" s="202"/>
      <c r="AE52" s="202" t="s">
        <v>143</v>
      </c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outlineLevel="2">
      <c r="A53" s="209"/>
      <c r="B53" s="210"/>
      <c r="C53" s="243" t="s">
        <v>421</v>
      </c>
      <c r="D53" s="213"/>
      <c r="E53" s="214">
        <v>126</v>
      </c>
      <c r="F53" s="212"/>
      <c r="G53" s="212"/>
      <c r="H53" s="212"/>
      <c r="I53" s="212"/>
      <c r="J53" s="212"/>
      <c r="K53" s="212"/>
      <c r="L53" s="212"/>
      <c r="M53" s="212"/>
      <c r="N53" s="211"/>
      <c r="O53" s="211"/>
      <c r="P53" s="211"/>
      <c r="Q53" s="211"/>
      <c r="R53" s="212"/>
      <c r="S53" s="212"/>
      <c r="T53" s="212"/>
      <c r="U53" s="212"/>
      <c r="V53" s="212"/>
      <c r="W53" s="212"/>
      <c r="X53" s="202"/>
      <c r="Y53" s="202"/>
      <c r="Z53" s="202"/>
      <c r="AA53" s="202"/>
      <c r="AB53" s="202"/>
      <c r="AC53" s="202"/>
      <c r="AD53" s="202"/>
      <c r="AE53" s="202" t="s">
        <v>145</v>
      </c>
      <c r="AF53" s="202">
        <v>0</v>
      </c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 outlineLevel="3">
      <c r="A54" s="209"/>
      <c r="B54" s="210"/>
      <c r="C54" s="243" t="s">
        <v>422</v>
      </c>
      <c r="D54" s="213"/>
      <c r="E54" s="214">
        <v>252</v>
      </c>
      <c r="F54" s="212"/>
      <c r="G54" s="212"/>
      <c r="H54" s="212"/>
      <c r="I54" s="212"/>
      <c r="J54" s="212"/>
      <c r="K54" s="212"/>
      <c r="L54" s="212"/>
      <c r="M54" s="212"/>
      <c r="N54" s="211"/>
      <c r="O54" s="211"/>
      <c r="P54" s="211"/>
      <c r="Q54" s="211"/>
      <c r="R54" s="212"/>
      <c r="S54" s="212"/>
      <c r="T54" s="212"/>
      <c r="U54" s="212"/>
      <c r="V54" s="212"/>
      <c r="W54" s="212"/>
      <c r="X54" s="202"/>
      <c r="Y54" s="202"/>
      <c r="Z54" s="202"/>
      <c r="AA54" s="202"/>
      <c r="AB54" s="202"/>
      <c r="AC54" s="202"/>
      <c r="AD54" s="202"/>
      <c r="AE54" s="202" t="s">
        <v>145</v>
      </c>
      <c r="AF54" s="202">
        <v>0</v>
      </c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</row>
    <row r="55" spans="1:58" outlineLevel="1">
      <c r="A55" s="223">
        <v>16</v>
      </c>
      <c r="B55" s="224" t="s">
        <v>350</v>
      </c>
      <c r="C55" s="242" t="s">
        <v>351</v>
      </c>
      <c r="D55" s="225" t="s">
        <v>259</v>
      </c>
      <c r="E55" s="226">
        <v>4</v>
      </c>
      <c r="F55" s="227"/>
      <c r="G55" s="228">
        <f>ROUND(E55*F55,2)</f>
        <v>0</v>
      </c>
      <c r="H55" s="227"/>
      <c r="I55" s="228">
        <f>ROUND(E55*H55,2)</f>
        <v>0</v>
      </c>
      <c r="J55" s="227"/>
      <c r="K55" s="228">
        <f>ROUND(E55*J55,2)</f>
        <v>0</v>
      </c>
      <c r="L55" s="228">
        <v>21</v>
      </c>
      <c r="M55" s="228">
        <f>G55*(1+L55/100)</f>
        <v>0</v>
      </c>
      <c r="N55" s="226">
        <v>0</v>
      </c>
      <c r="O55" s="226">
        <f>ROUND(E55*N55,2)</f>
        <v>0</v>
      </c>
      <c r="P55" s="226">
        <v>0</v>
      </c>
      <c r="Q55" s="226">
        <f>ROUND(E55*P55,2)</f>
        <v>0</v>
      </c>
      <c r="R55" s="229" t="s">
        <v>149</v>
      </c>
      <c r="S55" s="212">
        <v>0</v>
      </c>
      <c r="T55" s="212">
        <f>ROUND(E55*S55,2)</f>
        <v>0</v>
      </c>
      <c r="U55" s="212"/>
      <c r="V55" s="212" t="s">
        <v>141</v>
      </c>
      <c r="W55" s="212" t="s">
        <v>142</v>
      </c>
      <c r="X55" s="202"/>
      <c r="Y55" s="202"/>
      <c r="Z55" s="202"/>
      <c r="AA55" s="202"/>
      <c r="AB55" s="202"/>
      <c r="AC55" s="202"/>
      <c r="AD55" s="202"/>
      <c r="AE55" s="202" t="s">
        <v>143</v>
      </c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outlineLevel="2">
      <c r="A56" s="209"/>
      <c r="B56" s="210"/>
      <c r="C56" s="244" t="s">
        <v>352</v>
      </c>
      <c r="D56" s="230"/>
      <c r="E56" s="230"/>
      <c r="F56" s="230"/>
      <c r="G56" s="230"/>
      <c r="H56" s="212"/>
      <c r="I56" s="212"/>
      <c r="J56" s="212"/>
      <c r="K56" s="212"/>
      <c r="L56" s="212"/>
      <c r="M56" s="212"/>
      <c r="N56" s="211"/>
      <c r="O56" s="211"/>
      <c r="P56" s="211"/>
      <c r="Q56" s="211"/>
      <c r="R56" s="212"/>
      <c r="S56" s="212"/>
      <c r="T56" s="212"/>
      <c r="U56" s="212"/>
      <c r="V56" s="212"/>
      <c r="W56" s="212"/>
      <c r="X56" s="202"/>
      <c r="Y56" s="202"/>
      <c r="Z56" s="202"/>
      <c r="AA56" s="202"/>
      <c r="AB56" s="202"/>
      <c r="AC56" s="202"/>
      <c r="AD56" s="202"/>
      <c r="AE56" s="202" t="s">
        <v>151</v>
      </c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outlineLevel="1">
      <c r="A57" s="223">
        <v>17</v>
      </c>
      <c r="B57" s="224" t="s">
        <v>353</v>
      </c>
      <c r="C57" s="242" t="s">
        <v>354</v>
      </c>
      <c r="D57" s="225" t="s">
        <v>343</v>
      </c>
      <c r="E57" s="226">
        <v>21.6</v>
      </c>
      <c r="F57" s="227"/>
      <c r="G57" s="228">
        <f>ROUND(E57*F57,2)</f>
        <v>0</v>
      </c>
      <c r="H57" s="227"/>
      <c r="I57" s="228">
        <f>ROUND(E57*H57,2)</f>
        <v>0</v>
      </c>
      <c r="J57" s="227"/>
      <c r="K57" s="228">
        <f>ROUND(E57*J57,2)</f>
        <v>0</v>
      </c>
      <c r="L57" s="228">
        <v>21</v>
      </c>
      <c r="M57" s="228">
        <f>G57*(1+L57/100)</f>
        <v>0</v>
      </c>
      <c r="N57" s="226">
        <v>1E-3</v>
      </c>
      <c r="O57" s="226">
        <f>ROUND(E57*N57,2)</f>
        <v>0.02</v>
      </c>
      <c r="P57" s="226">
        <v>0</v>
      </c>
      <c r="Q57" s="226">
        <f>ROUND(E57*P57,2)</f>
        <v>0</v>
      </c>
      <c r="R57" s="229" t="s">
        <v>140</v>
      </c>
      <c r="S57" s="212">
        <v>0</v>
      </c>
      <c r="T57" s="212">
        <f>ROUND(E57*S57,2)</f>
        <v>0</v>
      </c>
      <c r="U57" s="212"/>
      <c r="V57" s="212" t="s">
        <v>175</v>
      </c>
      <c r="W57" s="212" t="s">
        <v>142</v>
      </c>
      <c r="X57" s="202"/>
      <c r="Y57" s="202"/>
      <c r="Z57" s="202"/>
      <c r="AA57" s="202"/>
      <c r="AB57" s="202"/>
      <c r="AC57" s="202"/>
      <c r="AD57" s="202"/>
      <c r="AE57" s="202" t="s">
        <v>176</v>
      </c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outlineLevel="2">
      <c r="A58" s="209"/>
      <c r="B58" s="210"/>
      <c r="C58" s="243" t="s">
        <v>355</v>
      </c>
      <c r="D58" s="213"/>
      <c r="E58" s="214">
        <v>21.6</v>
      </c>
      <c r="F58" s="212"/>
      <c r="G58" s="212"/>
      <c r="H58" s="212"/>
      <c r="I58" s="212"/>
      <c r="J58" s="212"/>
      <c r="K58" s="212"/>
      <c r="L58" s="212"/>
      <c r="M58" s="212"/>
      <c r="N58" s="211"/>
      <c r="O58" s="211"/>
      <c r="P58" s="211"/>
      <c r="Q58" s="211"/>
      <c r="R58" s="212"/>
      <c r="S58" s="212"/>
      <c r="T58" s="212"/>
      <c r="U58" s="212"/>
      <c r="V58" s="212"/>
      <c r="W58" s="212"/>
      <c r="X58" s="202"/>
      <c r="Y58" s="202"/>
      <c r="Z58" s="202"/>
      <c r="AA58" s="202"/>
      <c r="AB58" s="202"/>
      <c r="AC58" s="202"/>
      <c r="AD58" s="202"/>
      <c r="AE58" s="202" t="s">
        <v>145</v>
      </c>
      <c r="AF58" s="202">
        <v>0</v>
      </c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ht="22.5" outlineLevel="1">
      <c r="A59" s="223">
        <v>18</v>
      </c>
      <c r="B59" s="224" t="s">
        <v>356</v>
      </c>
      <c r="C59" s="242" t="s">
        <v>357</v>
      </c>
      <c r="D59" s="225" t="s">
        <v>343</v>
      </c>
      <c r="E59" s="226">
        <v>10.8</v>
      </c>
      <c r="F59" s="227"/>
      <c r="G59" s="228">
        <f>ROUND(E59*F59,2)</f>
        <v>0</v>
      </c>
      <c r="H59" s="227"/>
      <c r="I59" s="228">
        <f>ROUND(E59*H59,2)</f>
        <v>0</v>
      </c>
      <c r="J59" s="227"/>
      <c r="K59" s="228">
        <f>ROUND(E59*J59,2)</f>
        <v>0</v>
      </c>
      <c r="L59" s="228">
        <v>21</v>
      </c>
      <c r="M59" s="228">
        <f>G59*(1+L59/100)</f>
        <v>0</v>
      </c>
      <c r="N59" s="226">
        <v>1E-3</v>
      </c>
      <c r="O59" s="226">
        <f>ROUND(E59*N59,2)</f>
        <v>0.01</v>
      </c>
      <c r="P59" s="226">
        <v>0</v>
      </c>
      <c r="Q59" s="226">
        <f>ROUND(E59*P59,2)</f>
        <v>0</v>
      </c>
      <c r="R59" s="229" t="s">
        <v>140</v>
      </c>
      <c r="S59" s="212">
        <v>0</v>
      </c>
      <c r="T59" s="212">
        <f>ROUND(E59*S59,2)</f>
        <v>0</v>
      </c>
      <c r="U59" s="212"/>
      <c r="V59" s="212" t="s">
        <v>175</v>
      </c>
      <c r="W59" s="212" t="s">
        <v>142</v>
      </c>
      <c r="X59" s="202"/>
      <c r="Y59" s="202"/>
      <c r="Z59" s="202"/>
      <c r="AA59" s="202"/>
      <c r="AB59" s="202"/>
      <c r="AC59" s="202"/>
      <c r="AD59" s="202"/>
      <c r="AE59" s="202" t="s">
        <v>176</v>
      </c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outlineLevel="2">
      <c r="A60" s="209"/>
      <c r="B60" s="210"/>
      <c r="C60" s="243" t="s">
        <v>358</v>
      </c>
      <c r="D60" s="213"/>
      <c r="E60" s="214">
        <v>10.8</v>
      </c>
      <c r="F60" s="212"/>
      <c r="G60" s="212"/>
      <c r="H60" s="212"/>
      <c r="I60" s="212"/>
      <c r="J60" s="212"/>
      <c r="K60" s="212"/>
      <c r="L60" s="212"/>
      <c r="M60" s="212"/>
      <c r="N60" s="211"/>
      <c r="O60" s="211"/>
      <c r="P60" s="211"/>
      <c r="Q60" s="211"/>
      <c r="R60" s="212"/>
      <c r="S60" s="212"/>
      <c r="T60" s="212"/>
      <c r="U60" s="212"/>
      <c r="V60" s="212"/>
      <c r="W60" s="212"/>
      <c r="X60" s="202"/>
      <c r="Y60" s="202"/>
      <c r="Z60" s="202"/>
      <c r="AA60" s="202"/>
      <c r="AB60" s="202"/>
      <c r="AC60" s="202"/>
      <c r="AD60" s="202"/>
      <c r="AE60" s="202" t="s">
        <v>145</v>
      </c>
      <c r="AF60" s="202">
        <v>0</v>
      </c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outlineLevel="1">
      <c r="A61" s="223">
        <v>19</v>
      </c>
      <c r="B61" s="224" t="s">
        <v>359</v>
      </c>
      <c r="C61" s="242" t="s">
        <v>360</v>
      </c>
      <c r="D61" s="225" t="s">
        <v>165</v>
      </c>
      <c r="E61" s="226">
        <v>5.28E-2</v>
      </c>
      <c r="F61" s="227"/>
      <c r="G61" s="228">
        <f>ROUND(E61*F61,2)</f>
        <v>0</v>
      </c>
      <c r="H61" s="227"/>
      <c r="I61" s="228">
        <f>ROUND(E61*H61,2)</f>
        <v>0</v>
      </c>
      <c r="J61" s="227"/>
      <c r="K61" s="228">
        <f>ROUND(E61*J61,2)</f>
        <v>0</v>
      </c>
      <c r="L61" s="228">
        <v>21</v>
      </c>
      <c r="M61" s="228">
        <f>G61*(1+L61/100)</f>
        <v>0</v>
      </c>
      <c r="N61" s="226">
        <v>0</v>
      </c>
      <c r="O61" s="226">
        <f>ROUND(E61*N61,2)</f>
        <v>0</v>
      </c>
      <c r="P61" s="226">
        <v>0</v>
      </c>
      <c r="Q61" s="226">
        <f>ROUND(E61*P61,2)</f>
        <v>0</v>
      </c>
      <c r="R61" s="229" t="s">
        <v>140</v>
      </c>
      <c r="S61" s="212">
        <v>3.016</v>
      </c>
      <c r="T61" s="212">
        <f>ROUND(E61*S61,2)</f>
        <v>0.16</v>
      </c>
      <c r="U61" s="212"/>
      <c r="V61" s="212" t="s">
        <v>166</v>
      </c>
      <c r="W61" s="212" t="s">
        <v>142</v>
      </c>
      <c r="X61" s="202"/>
      <c r="Y61" s="202"/>
      <c r="Z61" s="202"/>
      <c r="AA61" s="202"/>
      <c r="AB61" s="202"/>
      <c r="AC61" s="202"/>
      <c r="AD61" s="202"/>
      <c r="AE61" s="202" t="s">
        <v>167</v>
      </c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outlineLevel="2">
      <c r="A62" s="209"/>
      <c r="B62" s="210"/>
      <c r="C62" s="246" t="s">
        <v>336</v>
      </c>
      <c r="D62" s="233"/>
      <c r="E62" s="233"/>
      <c r="F62" s="233"/>
      <c r="G62" s="233"/>
      <c r="H62" s="212"/>
      <c r="I62" s="212"/>
      <c r="J62" s="212"/>
      <c r="K62" s="212"/>
      <c r="L62" s="212"/>
      <c r="M62" s="212"/>
      <c r="N62" s="211"/>
      <c r="O62" s="211"/>
      <c r="P62" s="211"/>
      <c r="Q62" s="211"/>
      <c r="R62" s="212"/>
      <c r="S62" s="212"/>
      <c r="T62" s="212"/>
      <c r="U62" s="212"/>
      <c r="V62" s="212"/>
      <c r="W62" s="212"/>
      <c r="X62" s="202"/>
      <c r="Y62" s="202"/>
      <c r="Z62" s="202"/>
      <c r="AA62" s="202"/>
      <c r="AB62" s="202"/>
      <c r="AC62" s="202"/>
      <c r="AD62" s="202"/>
      <c r="AE62" s="202" t="s">
        <v>169</v>
      </c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>
      <c r="A63" s="216" t="s">
        <v>135</v>
      </c>
      <c r="B63" s="217" t="s">
        <v>100</v>
      </c>
      <c r="C63" s="241" t="s">
        <v>101</v>
      </c>
      <c r="D63" s="218"/>
      <c r="E63" s="219"/>
      <c r="F63" s="220"/>
      <c r="G63" s="220">
        <f>SUMIF(AE64:AE84,"&lt;&gt;NOR",G64:G84)</f>
        <v>0</v>
      </c>
      <c r="H63" s="220"/>
      <c r="I63" s="220">
        <f>SUM(I64:I84)</f>
        <v>0</v>
      </c>
      <c r="J63" s="220"/>
      <c r="K63" s="220">
        <f>SUM(K64:K84)</f>
        <v>0</v>
      </c>
      <c r="L63" s="220"/>
      <c r="M63" s="220">
        <f>SUM(M64:M84)</f>
        <v>0</v>
      </c>
      <c r="N63" s="219"/>
      <c r="O63" s="219">
        <f>SUM(O64:O84)</f>
        <v>0.02</v>
      </c>
      <c r="P63" s="219"/>
      <c r="Q63" s="219">
        <f>SUM(Q64:Q84)</f>
        <v>0.03</v>
      </c>
      <c r="R63" s="221"/>
      <c r="S63" s="215"/>
      <c r="T63" s="215">
        <f>SUM(T64:T84)</f>
        <v>8.85</v>
      </c>
      <c r="U63" s="215"/>
      <c r="V63" s="215"/>
      <c r="W63" s="215"/>
      <c r="AE63" t="s">
        <v>136</v>
      </c>
    </row>
    <row r="64" spans="1:58" ht="22.5" outlineLevel="1">
      <c r="A64" s="223">
        <v>20</v>
      </c>
      <c r="B64" s="224" t="s">
        <v>361</v>
      </c>
      <c r="C64" s="242" t="s">
        <v>362</v>
      </c>
      <c r="D64" s="225" t="s">
        <v>139</v>
      </c>
      <c r="E64" s="226">
        <v>9</v>
      </c>
      <c r="F64" s="227"/>
      <c r="G64" s="228">
        <f>ROUND(E64*F64,2)</f>
        <v>0</v>
      </c>
      <c r="H64" s="227"/>
      <c r="I64" s="228">
        <f>ROUND(E64*H64,2)</f>
        <v>0</v>
      </c>
      <c r="J64" s="227"/>
      <c r="K64" s="228">
        <f>ROUND(E64*J64,2)</f>
        <v>0</v>
      </c>
      <c r="L64" s="228">
        <v>21</v>
      </c>
      <c r="M64" s="228">
        <f>G64*(1+L64/100)</f>
        <v>0</v>
      </c>
      <c r="N64" s="226">
        <v>0</v>
      </c>
      <c r="O64" s="226">
        <f>ROUND(E64*N64,2)</f>
        <v>0</v>
      </c>
      <c r="P64" s="226">
        <v>5.0000000000000001E-4</v>
      </c>
      <c r="Q64" s="226">
        <f>ROUND(E64*P64,2)</f>
        <v>0</v>
      </c>
      <c r="R64" s="229" t="s">
        <v>140</v>
      </c>
      <c r="S64" s="212">
        <v>9.6000000000000002E-2</v>
      </c>
      <c r="T64" s="212">
        <f>ROUND(E64*S64,2)</f>
        <v>0.86</v>
      </c>
      <c r="U64" s="212"/>
      <c r="V64" s="212" t="s">
        <v>141</v>
      </c>
      <c r="W64" s="212" t="s">
        <v>142</v>
      </c>
      <c r="X64" s="202"/>
      <c r="Y64" s="202"/>
      <c r="Z64" s="202"/>
      <c r="AA64" s="202"/>
      <c r="AB64" s="202"/>
      <c r="AC64" s="202"/>
      <c r="AD64" s="202"/>
      <c r="AE64" s="202" t="s">
        <v>143</v>
      </c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</row>
    <row r="65" spans="1:58" outlineLevel="2">
      <c r="A65" s="209"/>
      <c r="B65" s="210"/>
      <c r="C65" s="243" t="s">
        <v>423</v>
      </c>
      <c r="D65" s="213"/>
      <c r="E65" s="214">
        <v>9</v>
      </c>
      <c r="F65" s="212"/>
      <c r="G65" s="212"/>
      <c r="H65" s="212"/>
      <c r="I65" s="212"/>
      <c r="J65" s="212"/>
      <c r="K65" s="212"/>
      <c r="L65" s="212"/>
      <c r="M65" s="212"/>
      <c r="N65" s="211"/>
      <c r="O65" s="211"/>
      <c r="P65" s="211"/>
      <c r="Q65" s="211"/>
      <c r="R65" s="212"/>
      <c r="S65" s="212"/>
      <c r="T65" s="212"/>
      <c r="U65" s="212"/>
      <c r="V65" s="212"/>
      <c r="W65" s="212"/>
      <c r="X65" s="202"/>
      <c r="Y65" s="202"/>
      <c r="Z65" s="202"/>
      <c r="AA65" s="202"/>
      <c r="AB65" s="202"/>
      <c r="AC65" s="202"/>
      <c r="AD65" s="202"/>
      <c r="AE65" s="202" t="s">
        <v>145</v>
      </c>
      <c r="AF65" s="202">
        <v>5</v>
      </c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</row>
    <row r="66" spans="1:58" ht="22.5" outlineLevel="1">
      <c r="A66" s="223">
        <v>21</v>
      </c>
      <c r="B66" s="224" t="s">
        <v>364</v>
      </c>
      <c r="C66" s="242" t="s">
        <v>365</v>
      </c>
      <c r="D66" s="225" t="s">
        <v>139</v>
      </c>
      <c r="E66" s="226">
        <v>9</v>
      </c>
      <c r="F66" s="227"/>
      <c r="G66" s="228">
        <f>ROUND(E66*F66,2)</f>
        <v>0</v>
      </c>
      <c r="H66" s="227"/>
      <c r="I66" s="228">
        <f>ROUND(E66*H66,2)</f>
        <v>0</v>
      </c>
      <c r="J66" s="227"/>
      <c r="K66" s="228">
        <f>ROUND(E66*J66,2)</f>
        <v>0</v>
      </c>
      <c r="L66" s="228">
        <v>21</v>
      </c>
      <c r="M66" s="228">
        <f>G66*(1+L66/100)</f>
        <v>0</v>
      </c>
      <c r="N66" s="226">
        <v>0</v>
      </c>
      <c r="O66" s="226">
        <f>ROUND(E66*N66,2)</f>
        <v>0</v>
      </c>
      <c r="P66" s="226">
        <v>2.9999999999999997E-4</v>
      </c>
      <c r="Q66" s="226">
        <f>ROUND(E66*P66,2)</f>
        <v>0</v>
      </c>
      <c r="R66" s="229" t="s">
        <v>140</v>
      </c>
      <c r="S66" s="212">
        <v>0.04</v>
      </c>
      <c r="T66" s="212">
        <f>ROUND(E66*S66,2)</f>
        <v>0.36</v>
      </c>
      <c r="U66" s="212"/>
      <c r="V66" s="212" t="s">
        <v>141</v>
      </c>
      <c r="W66" s="212" t="s">
        <v>142</v>
      </c>
      <c r="X66" s="202"/>
      <c r="Y66" s="202"/>
      <c r="Z66" s="202"/>
      <c r="AA66" s="202"/>
      <c r="AB66" s="202"/>
      <c r="AC66" s="202"/>
      <c r="AD66" s="202"/>
      <c r="AE66" s="202" t="s">
        <v>143</v>
      </c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</row>
    <row r="67" spans="1:58" outlineLevel="2">
      <c r="A67" s="209"/>
      <c r="B67" s="210"/>
      <c r="C67" s="243" t="s">
        <v>424</v>
      </c>
      <c r="D67" s="213"/>
      <c r="E67" s="214">
        <v>9</v>
      </c>
      <c r="F67" s="212"/>
      <c r="G67" s="212"/>
      <c r="H67" s="212"/>
      <c r="I67" s="212"/>
      <c r="J67" s="212"/>
      <c r="K67" s="212"/>
      <c r="L67" s="212"/>
      <c r="M67" s="212"/>
      <c r="N67" s="211"/>
      <c r="O67" s="211"/>
      <c r="P67" s="211"/>
      <c r="Q67" s="211"/>
      <c r="R67" s="212"/>
      <c r="S67" s="212"/>
      <c r="T67" s="212"/>
      <c r="U67" s="212"/>
      <c r="V67" s="212"/>
      <c r="W67" s="212"/>
      <c r="X67" s="202"/>
      <c r="Y67" s="202"/>
      <c r="Z67" s="202"/>
      <c r="AA67" s="202"/>
      <c r="AB67" s="202"/>
      <c r="AC67" s="202"/>
      <c r="AD67" s="202"/>
      <c r="AE67" s="202" t="s">
        <v>145</v>
      </c>
      <c r="AF67" s="202">
        <v>5</v>
      </c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</row>
    <row r="68" spans="1:58" outlineLevel="1">
      <c r="A68" s="223">
        <v>22</v>
      </c>
      <c r="B68" s="224" t="s">
        <v>182</v>
      </c>
      <c r="C68" s="242" t="s">
        <v>183</v>
      </c>
      <c r="D68" s="225" t="s">
        <v>139</v>
      </c>
      <c r="E68" s="226">
        <v>9.0960000000000001</v>
      </c>
      <c r="F68" s="227"/>
      <c r="G68" s="228">
        <f>ROUND(E68*F68,2)</f>
        <v>0</v>
      </c>
      <c r="H68" s="227"/>
      <c r="I68" s="228">
        <f>ROUND(E68*H68,2)</f>
        <v>0</v>
      </c>
      <c r="J68" s="227"/>
      <c r="K68" s="228">
        <f>ROUND(E68*J68,2)</f>
        <v>0</v>
      </c>
      <c r="L68" s="228">
        <v>21</v>
      </c>
      <c r="M68" s="228">
        <f>G68*(1+L68/100)</f>
        <v>0</v>
      </c>
      <c r="N68" s="226">
        <v>0</v>
      </c>
      <c r="O68" s="226">
        <f>ROUND(E68*N68,2)</f>
        <v>0</v>
      </c>
      <c r="P68" s="226">
        <v>8.0000000000000007E-5</v>
      </c>
      <c r="Q68" s="226">
        <f>ROUND(E68*P68,2)</f>
        <v>0</v>
      </c>
      <c r="R68" s="229" t="s">
        <v>140</v>
      </c>
      <c r="S68" s="212">
        <v>3.5000000000000003E-2</v>
      </c>
      <c r="T68" s="212">
        <f>ROUND(E68*S68,2)</f>
        <v>0.32</v>
      </c>
      <c r="U68" s="212"/>
      <c r="V68" s="212" t="s">
        <v>141</v>
      </c>
      <c r="W68" s="212" t="s">
        <v>142</v>
      </c>
      <c r="X68" s="202"/>
      <c r="Y68" s="202"/>
      <c r="Z68" s="202"/>
      <c r="AA68" s="202"/>
      <c r="AB68" s="202"/>
      <c r="AC68" s="202"/>
      <c r="AD68" s="202"/>
      <c r="AE68" s="202" t="s">
        <v>143</v>
      </c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</row>
    <row r="69" spans="1:58" outlineLevel="2">
      <c r="A69" s="209"/>
      <c r="B69" s="210"/>
      <c r="C69" s="243" t="s">
        <v>425</v>
      </c>
      <c r="D69" s="213"/>
      <c r="E69" s="214">
        <v>4.4980000000000002</v>
      </c>
      <c r="F69" s="212"/>
      <c r="G69" s="212"/>
      <c r="H69" s="212"/>
      <c r="I69" s="212"/>
      <c r="J69" s="212"/>
      <c r="K69" s="212"/>
      <c r="L69" s="212"/>
      <c r="M69" s="212"/>
      <c r="N69" s="211"/>
      <c r="O69" s="211"/>
      <c r="P69" s="211"/>
      <c r="Q69" s="211"/>
      <c r="R69" s="212"/>
      <c r="S69" s="212"/>
      <c r="T69" s="212"/>
      <c r="U69" s="212"/>
      <c r="V69" s="212"/>
      <c r="W69" s="212"/>
      <c r="X69" s="202"/>
      <c r="Y69" s="202"/>
      <c r="Z69" s="202"/>
      <c r="AA69" s="202"/>
      <c r="AB69" s="202"/>
      <c r="AC69" s="202"/>
      <c r="AD69" s="202"/>
      <c r="AE69" s="202" t="s">
        <v>145</v>
      </c>
      <c r="AF69" s="202">
        <v>0</v>
      </c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</row>
    <row r="70" spans="1:58" outlineLevel="3">
      <c r="A70" s="209"/>
      <c r="B70" s="210"/>
      <c r="C70" s="243" t="s">
        <v>426</v>
      </c>
      <c r="D70" s="213"/>
      <c r="E70" s="214">
        <v>4.5979999999999999</v>
      </c>
      <c r="F70" s="212"/>
      <c r="G70" s="212"/>
      <c r="H70" s="212"/>
      <c r="I70" s="212"/>
      <c r="J70" s="212"/>
      <c r="K70" s="212"/>
      <c r="L70" s="212"/>
      <c r="M70" s="212"/>
      <c r="N70" s="211"/>
      <c r="O70" s="211"/>
      <c r="P70" s="211"/>
      <c r="Q70" s="211"/>
      <c r="R70" s="212"/>
      <c r="S70" s="212"/>
      <c r="T70" s="212"/>
      <c r="U70" s="212"/>
      <c r="V70" s="212"/>
      <c r="W70" s="212"/>
      <c r="X70" s="202"/>
      <c r="Y70" s="202"/>
      <c r="Z70" s="202"/>
      <c r="AA70" s="202"/>
      <c r="AB70" s="202"/>
      <c r="AC70" s="202"/>
      <c r="AD70" s="202"/>
      <c r="AE70" s="202" t="s">
        <v>145</v>
      </c>
      <c r="AF70" s="202">
        <v>0</v>
      </c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</row>
    <row r="71" spans="1:58" outlineLevel="1">
      <c r="A71" s="223">
        <v>23</v>
      </c>
      <c r="B71" s="224" t="s">
        <v>369</v>
      </c>
      <c r="C71" s="242" t="s">
        <v>370</v>
      </c>
      <c r="D71" s="225" t="s">
        <v>139</v>
      </c>
      <c r="E71" s="226">
        <v>16</v>
      </c>
      <c r="F71" s="227"/>
      <c r="G71" s="228">
        <f>ROUND(E71*F71,2)</f>
        <v>0</v>
      </c>
      <c r="H71" s="227"/>
      <c r="I71" s="228">
        <f>ROUND(E71*H71,2)</f>
        <v>0</v>
      </c>
      <c r="J71" s="227"/>
      <c r="K71" s="228">
        <f>ROUND(E71*J71,2)</f>
        <v>0</v>
      </c>
      <c r="L71" s="228">
        <v>21</v>
      </c>
      <c r="M71" s="228">
        <f>G71*(1+L71/100)</f>
        <v>0</v>
      </c>
      <c r="N71" s="226">
        <v>3.0000000000000001E-5</v>
      </c>
      <c r="O71" s="226">
        <f>ROUND(E71*N71,2)</f>
        <v>0</v>
      </c>
      <c r="P71" s="226">
        <v>0</v>
      </c>
      <c r="Q71" s="226">
        <f>ROUND(E71*P71,2)</f>
        <v>0</v>
      </c>
      <c r="R71" s="229" t="s">
        <v>140</v>
      </c>
      <c r="S71" s="212">
        <v>0.2</v>
      </c>
      <c r="T71" s="212">
        <f>ROUND(E71*S71,2)</f>
        <v>3.2</v>
      </c>
      <c r="U71" s="212"/>
      <c r="V71" s="212" t="s">
        <v>141</v>
      </c>
      <c r="W71" s="212" t="s">
        <v>142</v>
      </c>
      <c r="X71" s="202"/>
      <c r="Y71" s="202"/>
      <c r="Z71" s="202"/>
      <c r="AA71" s="202"/>
      <c r="AB71" s="202"/>
      <c r="AC71" s="202"/>
      <c r="AD71" s="202"/>
      <c r="AE71" s="202" t="s">
        <v>143</v>
      </c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</row>
    <row r="72" spans="1:58" outlineLevel="2">
      <c r="A72" s="209"/>
      <c r="B72" s="210"/>
      <c r="C72" s="243" t="s">
        <v>427</v>
      </c>
      <c r="D72" s="213"/>
      <c r="E72" s="214">
        <v>8</v>
      </c>
      <c r="F72" s="212"/>
      <c r="G72" s="212"/>
      <c r="H72" s="212"/>
      <c r="I72" s="212"/>
      <c r="J72" s="212"/>
      <c r="K72" s="212"/>
      <c r="L72" s="212"/>
      <c r="M72" s="212"/>
      <c r="N72" s="211"/>
      <c r="O72" s="211"/>
      <c r="P72" s="211"/>
      <c r="Q72" s="211"/>
      <c r="R72" s="212"/>
      <c r="S72" s="212"/>
      <c r="T72" s="212"/>
      <c r="U72" s="212"/>
      <c r="V72" s="212"/>
      <c r="W72" s="212"/>
      <c r="X72" s="202"/>
      <c r="Y72" s="202"/>
      <c r="Z72" s="202"/>
      <c r="AA72" s="202"/>
      <c r="AB72" s="202"/>
      <c r="AC72" s="202"/>
      <c r="AD72" s="202"/>
      <c r="AE72" s="202" t="s">
        <v>145</v>
      </c>
      <c r="AF72" s="202">
        <v>0</v>
      </c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</row>
    <row r="73" spans="1:58" outlineLevel="3">
      <c r="A73" s="209"/>
      <c r="B73" s="210"/>
      <c r="C73" s="243" t="s">
        <v>428</v>
      </c>
      <c r="D73" s="213"/>
      <c r="E73" s="214">
        <v>8</v>
      </c>
      <c r="F73" s="212"/>
      <c r="G73" s="212"/>
      <c r="H73" s="212"/>
      <c r="I73" s="212"/>
      <c r="J73" s="212"/>
      <c r="K73" s="212"/>
      <c r="L73" s="212"/>
      <c r="M73" s="212"/>
      <c r="N73" s="211"/>
      <c r="O73" s="211"/>
      <c r="P73" s="211"/>
      <c r="Q73" s="211"/>
      <c r="R73" s="212"/>
      <c r="S73" s="212"/>
      <c r="T73" s="212"/>
      <c r="U73" s="212"/>
      <c r="V73" s="212"/>
      <c r="W73" s="212"/>
      <c r="X73" s="202"/>
      <c r="Y73" s="202"/>
      <c r="Z73" s="202"/>
      <c r="AA73" s="202"/>
      <c r="AB73" s="202"/>
      <c r="AC73" s="202"/>
      <c r="AD73" s="202"/>
      <c r="AE73" s="202" t="s">
        <v>145</v>
      </c>
      <c r="AF73" s="202">
        <v>0</v>
      </c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</row>
    <row r="74" spans="1:58" ht="22.5" outlineLevel="1">
      <c r="A74" s="223">
        <v>24</v>
      </c>
      <c r="B74" s="224" t="s">
        <v>187</v>
      </c>
      <c r="C74" s="242" t="s">
        <v>188</v>
      </c>
      <c r="D74" s="225" t="s">
        <v>148</v>
      </c>
      <c r="E74" s="226">
        <v>9.6</v>
      </c>
      <c r="F74" s="227"/>
      <c r="G74" s="228">
        <f>ROUND(E74*F74,2)</f>
        <v>0</v>
      </c>
      <c r="H74" s="227"/>
      <c r="I74" s="228">
        <f>ROUND(E74*H74,2)</f>
        <v>0</v>
      </c>
      <c r="J74" s="227"/>
      <c r="K74" s="228">
        <f>ROUND(E74*J74,2)</f>
        <v>0</v>
      </c>
      <c r="L74" s="228">
        <v>21</v>
      </c>
      <c r="M74" s="228">
        <f>G74*(1+L74/100)</f>
        <v>0</v>
      </c>
      <c r="N74" s="226">
        <v>0</v>
      </c>
      <c r="O74" s="226">
        <f>ROUND(E74*N74,2)</f>
        <v>0</v>
      </c>
      <c r="P74" s="226">
        <v>3.5000000000000001E-3</v>
      </c>
      <c r="Q74" s="226">
        <f>ROUND(E74*P74,2)</f>
        <v>0.03</v>
      </c>
      <c r="R74" s="229" t="s">
        <v>140</v>
      </c>
      <c r="S74" s="212">
        <v>0.128</v>
      </c>
      <c r="T74" s="212">
        <f>ROUND(E74*S74,2)</f>
        <v>1.23</v>
      </c>
      <c r="U74" s="212"/>
      <c r="V74" s="212" t="s">
        <v>141</v>
      </c>
      <c r="W74" s="212" t="s">
        <v>142</v>
      </c>
      <c r="X74" s="202"/>
      <c r="Y74" s="202"/>
      <c r="Z74" s="202"/>
      <c r="AA74" s="202"/>
      <c r="AB74" s="202"/>
      <c r="AC74" s="202"/>
      <c r="AD74" s="202"/>
      <c r="AE74" s="202" t="s">
        <v>143</v>
      </c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</row>
    <row r="75" spans="1:58" outlineLevel="2">
      <c r="A75" s="209"/>
      <c r="B75" s="210"/>
      <c r="C75" s="243" t="s">
        <v>410</v>
      </c>
      <c r="D75" s="213"/>
      <c r="E75" s="214">
        <v>4.8</v>
      </c>
      <c r="F75" s="212"/>
      <c r="G75" s="212"/>
      <c r="H75" s="212"/>
      <c r="I75" s="212"/>
      <c r="J75" s="212"/>
      <c r="K75" s="212"/>
      <c r="L75" s="212"/>
      <c r="M75" s="212"/>
      <c r="N75" s="211"/>
      <c r="O75" s="211"/>
      <c r="P75" s="211"/>
      <c r="Q75" s="211"/>
      <c r="R75" s="212"/>
      <c r="S75" s="212"/>
      <c r="T75" s="212"/>
      <c r="U75" s="212"/>
      <c r="V75" s="212"/>
      <c r="W75" s="212"/>
      <c r="X75" s="202"/>
      <c r="Y75" s="202"/>
      <c r="Z75" s="202"/>
      <c r="AA75" s="202"/>
      <c r="AB75" s="202"/>
      <c r="AC75" s="202"/>
      <c r="AD75" s="202"/>
      <c r="AE75" s="202" t="s">
        <v>145</v>
      </c>
      <c r="AF75" s="202">
        <v>0</v>
      </c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</row>
    <row r="76" spans="1:58" outlineLevel="3">
      <c r="A76" s="209"/>
      <c r="B76" s="210"/>
      <c r="C76" s="243" t="s">
        <v>411</v>
      </c>
      <c r="D76" s="213"/>
      <c r="E76" s="214">
        <v>4.8</v>
      </c>
      <c r="F76" s="212"/>
      <c r="G76" s="212"/>
      <c r="H76" s="212"/>
      <c r="I76" s="212"/>
      <c r="J76" s="212"/>
      <c r="K76" s="212"/>
      <c r="L76" s="212"/>
      <c r="M76" s="212"/>
      <c r="N76" s="211"/>
      <c r="O76" s="211"/>
      <c r="P76" s="211"/>
      <c r="Q76" s="211"/>
      <c r="R76" s="212"/>
      <c r="S76" s="212"/>
      <c r="T76" s="212"/>
      <c r="U76" s="212"/>
      <c r="V76" s="212"/>
      <c r="W76" s="212"/>
      <c r="X76" s="202"/>
      <c r="Y76" s="202"/>
      <c r="Z76" s="202"/>
      <c r="AA76" s="202"/>
      <c r="AB76" s="202"/>
      <c r="AC76" s="202"/>
      <c r="AD76" s="202"/>
      <c r="AE76" s="202" t="s">
        <v>145</v>
      </c>
      <c r="AF76" s="202">
        <v>0</v>
      </c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</row>
    <row r="77" spans="1:58" outlineLevel="1">
      <c r="A77" s="223">
        <v>25</v>
      </c>
      <c r="B77" s="224" t="s">
        <v>373</v>
      </c>
      <c r="C77" s="242" t="s">
        <v>374</v>
      </c>
      <c r="D77" s="225" t="s">
        <v>148</v>
      </c>
      <c r="E77" s="226">
        <v>13.2</v>
      </c>
      <c r="F77" s="227"/>
      <c r="G77" s="228">
        <f>ROUND(E77*F77,2)</f>
        <v>0</v>
      </c>
      <c r="H77" s="227"/>
      <c r="I77" s="228">
        <f>ROUND(E77*H77,2)</f>
        <v>0</v>
      </c>
      <c r="J77" s="227"/>
      <c r="K77" s="228">
        <f>ROUND(E77*J77,2)</f>
        <v>0</v>
      </c>
      <c r="L77" s="228">
        <v>21</v>
      </c>
      <c r="M77" s="228">
        <f>G77*(1+L77/100)</f>
        <v>0</v>
      </c>
      <c r="N77" s="226">
        <v>2.3000000000000001E-4</v>
      </c>
      <c r="O77" s="226">
        <f>ROUND(E77*N77,2)</f>
        <v>0</v>
      </c>
      <c r="P77" s="226">
        <v>0</v>
      </c>
      <c r="Q77" s="226">
        <f>ROUND(E77*P77,2)</f>
        <v>0</v>
      </c>
      <c r="R77" s="229" t="s">
        <v>140</v>
      </c>
      <c r="S77" s="212">
        <v>0.21665999999999999</v>
      </c>
      <c r="T77" s="212">
        <f>ROUND(E77*S77,2)</f>
        <v>2.86</v>
      </c>
      <c r="U77" s="212"/>
      <c r="V77" s="212" t="s">
        <v>141</v>
      </c>
      <c r="W77" s="212" t="s">
        <v>142</v>
      </c>
      <c r="X77" s="202"/>
      <c r="Y77" s="202"/>
      <c r="Z77" s="202"/>
      <c r="AA77" s="202"/>
      <c r="AB77" s="202"/>
      <c r="AC77" s="202"/>
      <c r="AD77" s="202"/>
      <c r="AE77" s="202" t="s">
        <v>143</v>
      </c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</row>
    <row r="78" spans="1:58" outlineLevel="2">
      <c r="A78" s="209"/>
      <c r="B78" s="210"/>
      <c r="C78" s="246" t="s">
        <v>375</v>
      </c>
      <c r="D78" s="233"/>
      <c r="E78" s="233"/>
      <c r="F78" s="233"/>
      <c r="G78" s="233"/>
      <c r="H78" s="212"/>
      <c r="I78" s="212"/>
      <c r="J78" s="212"/>
      <c r="K78" s="212"/>
      <c r="L78" s="212"/>
      <c r="M78" s="212"/>
      <c r="N78" s="211"/>
      <c r="O78" s="211"/>
      <c r="P78" s="211"/>
      <c r="Q78" s="211"/>
      <c r="R78" s="212"/>
      <c r="S78" s="212"/>
      <c r="T78" s="212"/>
      <c r="U78" s="212"/>
      <c r="V78" s="212"/>
      <c r="W78" s="212"/>
      <c r="X78" s="202"/>
      <c r="Y78" s="202"/>
      <c r="Z78" s="202"/>
      <c r="AA78" s="202"/>
      <c r="AB78" s="202"/>
      <c r="AC78" s="202"/>
      <c r="AD78" s="202"/>
      <c r="AE78" s="202" t="s">
        <v>169</v>
      </c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</row>
    <row r="79" spans="1:58" outlineLevel="2">
      <c r="A79" s="209"/>
      <c r="B79" s="210"/>
      <c r="C79" s="243" t="s">
        <v>429</v>
      </c>
      <c r="D79" s="213"/>
      <c r="E79" s="214">
        <v>13.2</v>
      </c>
      <c r="F79" s="212"/>
      <c r="G79" s="212"/>
      <c r="H79" s="212"/>
      <c r="I79" s="212"/>
      <c r="J79" s="212"/>
      <c r="K79" s="212"/>
      <c r="L79" s="212"/>
      <c r="M79" s="212"/>
      <c r="N79" s="211"/>
      <c r="O79" s="211"/>
      <c r="P79" s="211"/>
      <c r="Q79" s="211"/>
      <c r="R79" s="212"/>
      <c r="S79" s="212"/>
      <c r="T79" s="212"/>
      <c r="U79" s="212"/>
      <c r="V79" s="212"/>
      <c r="W79" s="212"/>
      <c r="X79" s="202"/>
      <c r="Y79" s="202"/>
      <c r="Z79" s="202"/>
      <c r="AA79" s="202"/>
      <c r="AB79" s="202"/>
      <c r="AC79" s="202"/>
      <c r="AD79" s="202"/>
      <c r="AE79" s="202" t="s">
        <v>145</v>
      </c>
      <c r="AF79" s="202">
        <v>5</v>
      </c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</row>
    <row r="80" spans="1:58" outlineLevel="1">
      <c r="A80" s="223">
        <v>26</v>
      </c>
      <c r="B80" s="224" t="s">
        <v>377</v>
      </c>
      <c r="C80" s="242" t="s">
        <v>378</v>
      </c>
      <c r="D80" s="225" t="s">
        <v>148</v>
      </c>
      <c r="E80" s="226">
        <v>15.4</v>
      </c>
      <c r="F80" s="227"/>
      <c r="G80" s="228">
        <f>ROUND(E80*F80,2)</f>
        <v>0</v>
      </c>
      <c r="H80" s="227"/>
      <c r="I80" s="228">
        <f>ROUND(E80*H80,2)</f>
        <v>0</v>
      </c>
      <c r="J80" s="227"/>
      <c r="K80" s="228">
        <f>ROUND(E80*J80,2)</f>
        <v>0</v>
      </c>
      <c r="L80" s="228">
        <v>21</v>
      </c>
      <c r="M80" s="228">
        <f>G80*(1+L80/100)</f>
        <v>0</v>
      </c>
      <c r="N80" s="226">
        <v>1.15E-3</v>
      </c>
      <c r="O80" s="226">
        <f>ROUND(E80*N80,2)</f>
        <v>0.02</v>
      </c>
      <c r="P80" s="226">
        <v>0</v>
      </c>
      <c r="Q80" s="226">
        <f>ROUND(E80*P80,2)</f>
        <v>0</v>
      </c>
      <c r="R80" s="229" t="s">
        <v>149</v>
      </c>
      <c r="S80" s="212">
        <v>0</v>
      </c>
      <c r="T80" s="212">
        <f>ROUND(E80*S80,2)</f>
        <v>0</v>
      </c>
      <c r="U80" s="212"/>
      <c r="V80" s="212" t="s">
        <v>175</v>
      </c>
      <c r="W80" s="212" t="s">
        <v>142</v>
      </c>
      <c r="X80" s="202"/>
      <c r="Y80" s="202"/>
      <c r="Z80" s="202"/>
      <c r="AA80" s="202"/>
      <c r="AB80" s="202"/>
      <c r="AC80" s="202"/>
      <c r="AD80" s="202"/>
      <c r="AE80" s="202" t="s">
        <v>176</v>
      </c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</row>
    <row r="81" spans="1:58" outlineLevel="2">
      <c r="A81" s="209"/>
      <c r="B81" s="210"/>
      <c r="C81" s="243" t="s">
        <v>430</v>
      </c>
      <c r="D81" s="213"/>
      <c r="E81" s="214">
        <v>14.52</v>
      </c>
      <c r="F81" s="212"/>
      <c r="G81" s="212"/>
      <c r="H81" s="212"/>
      <c r="I81" s="212"/>
      <c r="J81" s="212"/>
      <c r="K81" s="212"/>
      <c r="L81" s="212"/>
      <c r="M81" s="212"/>
      <c r="N81" s="211"/>
      <c r="O81" s="211"/>
      <c r="P81" s="211"/>
      <c r="Q81" s="211"/>
      <c r="R81" s="212"/>
      <c r="S81" s="212"/>
      <c r="T81" s="212"/>
      <c r="U81" s="212"/>
      <c r="V81" s="212"/>
      <c r="W81" s="212"/>
      <c r="X81" s="202"/>
      <c r="Y81" s="202"/>
      <c r="Z81" s="202"/>
      <c r="AA81" s="202"/>
      <c r="AB81" s="202"/>
      <c r="AC81" s="202"/>
      <c r="AD81" s="202"/>
      <c r="AE81" s="202" t="s">
        <v>145</v>
      </c>
      <c r="AF81" s="202">
        <v>5</v>
      </c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</row>
    <row r="82" spans="1:58" outlineLevel="3">
      <c r="A82" s="209"/>
      <c r="B82" s="210"/>
      <c r="C82" s="243" t="s">
        <v>431</v>
      </c>
      <c r="D82" s="213"/>
      <c r="E82" s="214">
        <v>0.88</v>
      </c>
      <c r="F82" s="212"/>
      <c r="G82" s="212"/>
      <c r="H82" s="212"/>
      <c r="I82" s="212"/>
      <c r="J82" s="212"/>
      <c r="K82" s="212"/>
      <c r="L82" s="212"/>
      <c r="M82" s="212"/>
      <c r="N82" s="211"/>
      <c r="O82" s="211"/>
      <c r="P82" s="211"/>
      <c r="Q82" s="211"/>
      <c r="R82" s="212"/>
      <c r="S82" s="212"/>
      <c r="T82" s="212"/>
      <c r="U82" s="212"/>
      <c r="V82" s="212"/>
      <c r="W82" s="212"/>
      <c r="X82" s="202"/>
      <c r="Y82" s="202"/>
      <c r="Z82" s="202"/>
      <c r="AA82" s="202"/>
      <c r="AB82" s="202"/>
      <c r="AC82" s="202"/>
      <c r="AD82" s="202"/>
      <c r="AE82" s="202" t="s">
        <v>145</v>
      </c>
      <c r="AF82" s="202">
        <v>5</v>
      </c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</row>
    <row r="83" spans="1:58" outlineLevel="1">
      <c r="A83" s="223">
        <v>27</v>
      </c>
      <c r="B83" s="224" t="s">
        <v>190</v>
      </c>
      <c r="C83" s="242" t="s">
        <v>191</v>
      </c>
      <c r="D83" s="225" t="s">
        <v>165</v>
      </c>
      <c r="E83" s="226">
        <v>2.1229999999999999E-2</v>
      </c>
      <c r="F83" s="227"/>
      <c r="G83" s="228">
        <f>ROUND(E83*F83,2)</f>
        <v>0</v>
      </c>
      <c r="H83" s="227"/>
      <c r="I83" s="228">
        <f>ROUND(E83*H83,2)</f>
        <v>0</v>
      </c>
      <c r="J83" s="227"/>
      <c r="K83" s="228">
        <f>ROUND(E83*J83,2)</f>
        <v>0</v>
      </c>
      <c r="L83" s="228">
        <v>21</v>
      </c>
      <c r="M83" s="228">
        <f>G83*(1+L83/100)</f>
        <v>0</v>
      </c>
      <c r="N83" s="226">
        <v>0</v>
      </c>
      <c r="O83" s="226">
        <f>ROUND(E83*N83,2)</f>
        <v>0</v>
      </c>
      <c r="P83" s="226">
        <v>0</v>
      </c>
      <c r="Q83" s="226">
        <f>ROUND(E83*P83,2)</f>
        <v>0</v>
      </c>
      <c r="R83" s="229" t="s">
        <v>140</v>
      </c>
      <c r="S83" s="212">
        <v>1.1140000000000001</v>
      </c>
      <c r="T83" s="212">
        <f>ROUND(E83*S83,2)</f>
        <v>0.02</v>
      </c>
      <c r="U83" s="212"/>
      <c r="V83" s="212" t="s">
        <v>166</v>
      </c>
      <c r="W83" s="212" t="s">
        <v>142</v>
      </c>
      <c r="X83" s="202"/>
      <c r="Y83" s="202"/>
      <c r="Z83" s="202"/>
      <c r="AA83" s="202"/>
      <c r="AB83" s="202"/>
      <c r="AC83" s="202"/>
      <c r="AD83" s="202"/>
      <c r="AE83" s="202" t="s">
        <v>167</v>
      </c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</row>
    <row r="84" spans="1:58" outlineLevel="2">
      <c r="A84" s="209"/>
      <c r="B84" s="210"/>
      <c r="C84" s="246" t="s">
        <v>192</v>
      </c>
      <c r="D84" s="233"/>
      <c r="E84" s="233"/>
      <c r="F84" s="233"/>
      <c r="G84" s="233"/>
      <c r="H84" s="212"/>
      <c r="I84" s="212"/>
      <c r="J84" s="212"/>
      <c r="K84" s="212"/>
      <c r="L84" s="212"/>
      <c r="M84" s="212"/>
      <c r="N84" s="211"/>
      <c r="O84" s="211"/>
      <c r="P84" s="211"/>
      <c r="Q84" s="211"/>
      <c r="R84" s="212"/>
      <c r="S84" s="212"/>
      <c r="T84" s="212"/>
      <c r="U84" s="212"/>
      <c r="V84" s="212"/>
      <c r="W84" s="212"/>
      <c r="X84" s="202"/>
      <c r="Y84" s="202"/>
      <c r="Z84" s="202"/>
      <c r="AA84" s="202"/>
      <c r="AB84" s="202"/>
      <c r="AC84" s="202"/>
      <c r="AD84" s="202"/>
      <c r="AE84" s="202" t="s">
        <v>169</v>
      </c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</row>
    <row r="85" spans="1:58">
      <c r="A85" s="216" t="s">
        <v>135</v>
      </c>
      <c r="B85" s="217" t="s">
        <v>102</v>
      </c>
      <c r="C85" s="241" t="s">
        <v>103</v>
      </c>
      <c r="D85" s="218"/>
      <c r="E85" s="219"/>
      <c r="F85" s="220"/>
      <c r="G85" s="220">
        <f>SUMIF(AE86:AE87,"&lt;&gt;NOR",G86:G87)</f>
        <v>0</v>
      </c>
      <c r="H85" s="220"/>
      <c r="I85" s="220">
        <f>SUM(I86:I87)</f>
        <v>0</v>
      </c>
      <c r="J85" s="220"/>
      <c r="K85" s="220">
        <f>SUM(K86:K87)</f>
        <v>0</v>
      </c>
      <c r="L85" s="220"/>
      <c r="M85" s="220">
        <f>SUM(M86:M87)</f>
        <v>0</v>
      </c>
      <c r="N85" s="219"/>
      <c r="O85" s="219">
        <f>SUM(O86:O87)</f>
        <v>0</v>
      </c>
      <c r="P85" s="219"/>
      <c r="Q85" s="219">
        <f>SUM(Q86:Q87)</f>
        <v>0</v>
      </c>
      <c r="R85" s="221"/>
      <c r="S85" s="215"/>
      <c r="T85" s="215">
        <f>SUM(T86:T87)</f>
        <v>0.78</v>
      </c>
      <c r="U85" s="215"/>
      <c r="V85" s="215"/>
      <c r="W85" s="215"/>
      <c r="AE85" t="s">
        <v>136</v>
      </c>
    </row>
    <row r="86" spans="1:58" outlineLevel="1">
      <c r="A86" s="223">
        <v>28</v>
      </c>
      <c r="B86" s="224" t="s">
        <v>381</v>
      </c>
      <c r="C86" s="242" t="s">
        <v>382</v>
      </c>
      <c r="D86" s="225" t="s">
        <v>148</v>
      </c>
      <c r="E86" s="226">
        <v>5</v>
      </c>
      <c r="F86" s="227"/>
      <c r="G86" s="228">
        <f>ROUND(E86*F86,2)</f>
        <v>0</v>
      </c>
      <c r="H86" s="227"/>
      <c r="I86" s="228">
        <f>ROUND(E86*H86,2)</f>
        <v>0</v>
      </c>
      <c r="J86" s="227"/>
      <c r="K86" s="228">
        <f>ROUND(E86*J86,2)</f>
        <v>0</v>
      </c>
      <c r="L86" s="228">
        <v>21</v>
      </c>
      <c r="M86" s="228">
        <f>G86*(1+L86/100)</f>
        <v>0</v>
      </c>
      <c r="N86" s="226">
        <v>8.0000000000000007E-5</v>
      </c>
      <c r="O86" s="226">
        <f>ROUND(E86*N86,2)</f>
        <v>0</v>
      </c>
      <c r="P86" s="226">
        <v>0</v>
      </c>
      <c r="Q86" s="226">
        <f>ROUND(E86*P86,2)</f>
        <v>0</v>
      </c>
      <c r="R86" s="229" t="s">
        <v>140</v>
      </c>
      <c r="S86" s="212">
        <v>0.156</v>
      </c>
      <c r="T86" s="212">
        <f>ROUND(E86*S86,2)</f>
        <v>0.78</v>
      </c>
      <c r="U86" s="212"/>
      <c r="V86" s="212" t="s">
        <v>141</v>
      </c>
      <c r="W86" s="212" t="s">
        <v>142</v>
      </c>
      <c r="X86" s="202"/>
      <c r="Y86" s="202"/>
      <c r="Z86" s="202"/>
      <c r="AA86" s="202"/>
      <c r="AB86" s="202"/>
      <c r="AC86" s="202"/>
      <c r="AD86" s="202"/>
      <c r="AE86" s="202" t="s">
        <v>143</v>
      </c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</row>
    <row r="87" spans="1:58" outlineLevel="2">
      <c r="A87" s="209"/>
      <c r="B87" s="210"/>
      <c r="C87" s="243" t="s">
        <v>383</v>
      </c>
      <c r="D87" s="213"/>
      <c r="E87" s="214">
        <v>5</v>
      </c>
      <c r="F87" s="212"/>
      <c r="G87" s="212"/>
      <c r="H87" s="212"/>
      <c r="I87" s="212"/>
      <c r="J87" s="212"/>
      <c r="K87" s="212"/>
      <c r="L87" s="212"/>
      <c r="M87" s="212"/>
      <c r="N87" s="211"/>
      <c r="O87" s="211"/>
      <c r="P87" s="211"/>
      <c r="Q87" s="211"/>
      <c r="R87" s="212"/>
      <c r="S87" s="212"/>
      <c r="T87" s="212"/>
      <c r="U87" s="212"/>
      <c r="V87" s="212"/>
      <c r="W87" s="212"/>
      <c r="X87" s="202"/>
      <c r="Y87" s="202"/>
      <c r="Z87" s="202"/>
      <c r="AA87" s="202"/>
      <c r="AB87" s="202"/>
      <c r="AC87" s="202"/>
      <c r="AD87" s="202"/>
      <c r="AE87" s="202" t="s">
        <v>145</v>
      </c>
      <c r="AF87" s="202">
        <v>0</v>
      </c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</row>
    <row r="88" spans="1:58">
      <c r="A88" s="216" t="s">
        <v>135</v>
      </c>
      <c r="B88" s="217" t="s">
        <v>104</v>
      </c>
      <c r="C88" s="241" t="s">
        <v>105</v>
      </c>
      <c r="D88" s="218"/>
      <c r="E88" s="219"/>
      <c r="F88" s="220"/>
      <c r="G88" s="220">
        <f>SUMIF(AE89:AE95,"&lt;&gt;NOR",G89:G95)</f>
        <v>0</v>
      </c>
      <c r="H88" s="220"/>
      <c r="I88" s="220">
        <f>SUM(I89:I95)</f>
        <v>0</v>
      </c>
      <c r="J88" s="220"/>
      <c r="K88" s="220">
        <f>SUM(K89:K95)</f>
        <v>0</v>
      </c>
      <c r="L88" s="220"/>
      <c r="M88" s="220">
        <f>SUM(M89:M95)</f>
        <v>0</v>
      </c>
      <c r="N88" s="219"/>
      <c r="O88" s="219">
        <f>SUM(O89:O95)</f>
        <v>0.01</v>
      </c>
      <c r="P88" s="219"/>
      <c r="Q88" s="219">
        <f>SUM(Q89:Q95)</f>
        <v>0</v>
      </c>
      <c r="R88" s="221"/>
      <c r="S88" s="215"/>
      <c r="T88" s="215">
        <f>SUM(T89:T95)</f>
        <v>2.42</v>
      </c>
      <c r="U88" s="215"/>
      <c r="V88" s="215"/>
      <c r="W88" s="215"/>
      <c r="AE88" t="s">
        <v>136</v>
      </c>
    </row>
    <row r="89" spans="1:58" outlineLevel="1">
      <c r="A89" s="223">
        <v>29</v>
      </c>
      <c r="B89" s="224" t="s">
        <v>193</v>
      </c>
      <c r="C89" s="242" t="s">
        <v>194</v>
      </c>
      <c r="D89" s="225" t="s">
        <v>148</v>
      </c>
      <c r="E89" s="226">
        <v>16</v>
      </c>
      <c r="F89" s="227"/>
      <c r="G89" s="228">
        <f>ROUND(E89*F89,2)</f>
        <v>0</v>
      </c>
      <c r="H89" s="227"/>
      <c r="I89" s="228">
        <f>ROUND(E89*H89,2)</f>
        <v>0</v>
      </c>
      <c r="J89" s="227"/>
      <c r="K89" s="228">
        <f>ROUND(E89*J89,2)</f>
        <v>0</v>
      </c>
      <c r="L89" s="228">
        <v>21</v>
      </c>
      <c r="M89" s="228">
        <f>G89*(1+L89/100)</f>
        <v>0</v>
      </c>
      <c r="N89" s="226">
        <v>6.9999999999999994E-5</v>
      </c>
      <c r="O89" s="226">
        <f>ROUND(E89*N89,2)</f>
        <v>0</v>
      </c>
      <c r="P89" s="226">
        <v>0</v>
      </c>
      <c r="Q89" s="226">
        <f>ROUND(E89*P89,2)</f>
        <v>0</v>
      </c>
      <c r="R89" s="229" t="s">
        <v>140</v>
      </c>
      <c r="S89" s="212">
        <v>3.2480000000000002E-2</v>
      </c>
      <c r="T89" s="212">
        <f>ROUND(E89*S89,2)</f>
        <v>0.52</v>
      </c>
      <c r="U89" s="212"/>
      <c r="V89" s="212" t="s">
        <v>141</v>
      </c>
      <c r="W89" s="212" t="s">
        <v>142</v>
      </c>
      <c r="X89" s="202"/>
      <c r="Y89" s="202"/>
      <c r="Z89" s="202"/>
      <c r="AA89" s="202"/>
      <c r="AB89" s="202"/>
      <c r="AC89" s="202"/>
      <c r="AD89" s="202"/>
      <c r="AE89" s="202" t="s">
        <v>143</v>
      </c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</row>
    <row r="90" spans="1:58" outlineLevel="2">
      <c r="A90" s="209"/>
      <c r="B90" s="210"/>
      <c r="C90" s="243" t="s">
        <v>384</v>
      </c>
      <c r="D90" s="213"/>
      <c r="E90" s="214">
        <v>6</v>
      </c>
      <c r="F90" s="212"/>
      <c r="G90" s="212"/>
      <c r="H90" s="212"/>
      <c r="I90" s="212"/>
      <c r="J90" s="212"/>
      <c r="K90" s="212"/>
      <c r="L90" s="212"/>
      <c r="M90" s="212"/>
      <c r="N90" s="211"/>
      <c r="O90" s="211"/>
      <c r="P90" s="211"/>
      <c r="Q90" s="211"/>
      <c r="R90" s="212"/>
      <c r="S90" s="212"/>
      <c r="T90" s="212"/>
      <c r="U90" s="212"/>
      <c r="V90" s="212"/>
      <c r="W90" s="212"/>
      <c r="X90" s="202"/>
      <c r="Y90" s="202"/>
      <c r="Z90" s="202"/>
      <c r="AA90" s="202"/>
      <c r="AB90" s="202"/>
      <c r="AC90" s="202"/>
      <c r="AD90" s="202"/>
      <c r="AE90" s="202" t="s">
        <v>145</v>
      </c>
      <c r="AF90" s="202">
        <v>5</v>
      </c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</row>
    <row r="91" spans="1:58" outlineLevel="3">
      <c r="A91" s="209"/>
      <c r="B91" s="210"/>
      <c r="C91" s="243" t="s">
        <v>385</v>
      </c>
      <c r="D91" s="213"/>
      <c r="E91" s="214">
        <v>10</v>
      </c>
      <c r="F91" s="212"/>
      <c r="G91" s="212"/>
      <c r="H91" s="212"/>
      <c r="I91" s="212"/>
      <c r="J91" s="212"/>
      <c r="K91" s="212"/>
      <c r="L91" s="212"/>
      <c r="M91" s="212"/>
      <c r="N91" s="211"/>
      <c r="O91" s="211"/>
      <c r="P91" s="211"/>
      <c r="Q91" s="211"/>
      <c r="R91" s="212"/>
      <c r="S91" s="212"/>
      <c r="T91" s="212"/>
      <c r="U91" s="212"/>
      <c r="V91" s="212"/>
      <c r="W91" s="212"/>
      <c r="X91" s="202"/>
      <c r="Y91" s="202"/>
      <c r="Z91" s="202"/>
      <c r="AA91" s="202"/>
      <c r="AB91" s="202"/>
      <c r="AC91" s="202"/>
      <c r="AD91" s="202"/>
      <c r="AE91" s="202" t="s">
        <v>145</v>
      </c>
      <c r="AF91" s="202">
        <v>0</v>
      </c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</row>
    <row r="92" spans="1:58" outlineLevel="1">
      <c r="A92" s="223">
        <v>30</v>
      </c>
      <c r="B92" s="224" t="s">
        <v>197</v>
      </c>
      <c r="C92" s="242" t="s">
        <v>198</v>
      </c>
      <c r="D92" s="225" t="s">
        <v>148</v>
      </c>
      <c r="E92" s="226">
        <v>16</v>
      </c>
      <c r="F92" s="227"/>
      <c r="G92" s="228">
        <f>ROUND(E92*F92,2)</f>
        <v>0</v>
      </c>
      <c r="H92" s="227"/>
      <c r="I92" s="228">
        <f>ROUND(E92*H92,2)</f>
        <v>0</v>
      </c>
      <c r="J92" s="227"/>
      <c r="K92" s="228">
        <f>ROUND(E92*J92,2)</f>
        <v>0</v>
      </c>
      <c r="L92" s="228">
        <v>21</v>
      </c>
      <c r="M92" s="228">
        <f>G92*(1+L92/100)</f>
        <v>0</v>
      </c>
      <c r="N92" s="226">
        <v>1.3999999999999999E-4</v>
      </c>
      <c r="O92" s="226">
        <f>ROUND(E92*N92,2)</f>
        <v>0</v>
      </c>
      <c r="P92" s="226">
        <v>0</v>
      </c>
      <c r="Q92" s="226">
        <f>ROUND(E92*P92,2)</f>
        <v>0</v>
      </c>
      <c r="R92" s="229" t="s">
        <v>140</v>
      </c>
      <c r="S92" s="212">
        <v>0.10191</v>
      </c>
      <c r="T92" s="212">
        <f>ROUND(E92*S92,2)</f>
        <v>1.63</v>
      </c>
      <c r="U92" s="212"/>
      <c r="V92" s="212" t="s">
        <v>141</v>
      </c>
      <c r="W92" s="212" t="s">
        <v>142</v>
      </c>
      <c r="X92" s="202"/>
      <c r="Y92" s="202"/>
      <c r="Z92" s="202"/>
      <c r="AA92" s="202"/>
      <c r="AB92" s="202"/>
      <c r="AC92" s="202"/>
      <c r="AD92" s="202"/>
      <c r="AE92" s="202" t="s">
        <v>143</v>
      </c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</row>
    <row r="93" spans="1:58" outlineLevel="2">
      <c r="A93" s="209"/>
      <c r="B93" s="210"/>
      <c r="C93" s="243" t="s">
        <v>432</v>
      </c>
      <c r="D93" s="213"/>
      <c r="E93" s="214">
        <v>16</v>
      </c>
      <c r="F93" s="212"/>
      <c r="G93" s="212"/>
      <c r="H93" s="212"/>
      <c r="I93" s="212"/>
      <c r="J93" s="212"/>
      <c r="K93" s="212"/>
      <c r="L93" s="212"/>
      <c r="M93" s="212"/>
      <c r="N93" s="211"/>
      <c r="O93" s="211"/>
      <c r="P93" s="211"/>
      <c r="Q93" s="211"/>
      <c r="R93" s="212"/>
      <c r="S93" s="212"/>
      <c r="T93" s="212"/>
      <c r="U93" s="212"/>
      <c r="V93" s="212"/>
      <c r="W93" s="212"/>
      <c r="X93" s="202"/>
      <c r="Y93" s="202"/>
      <c r="Z93" s="202"/>
      <c r="AA93" s="202"/>
      <c r="AB93" s="202"/>
      <c r="AC93" s="202"/>
      <c r="AD93" s="202"/>
      <c r="AE93" s="202" t="s">
        <v>145</v>
      </c>
      <c r="AF93" s="202">
        <v>5</v>
      </c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</row>
    <row r="94" spans="1:58" outlineLevel="1">
      <c r="A94" s="223">
        <v>31</v>
      </c>
      <c r="B94" s="224" t="s">
        <v>205</v>
      </c>
      <c r="C94" s="242" t="s">
        <v>206</v>
      </c>
      <c r="D94" s="225" t="s">
        <v>148</v>
      </c>
      <c r="E94" s="226">
        <v>20</v>
      </c>
      <c r="F94" s="227"/>
      <c r="G94" s="228">
        <f>ROUND(E94*F94,2)</f>
        <v>0</v>
      </c>
      <c r="H94" s="227"/>
      <c r="I94" s="228">
        <f>ROUND(E94*H94,2)</f>
        <v>0</v>
      </c>
      <c r="J94" s="227"/>
      <c r="K94" s="228">
        <f>ROUND(E94*J94,2)</f>
        <v>0</v>
      </c>
      <c r="L94" s="228">
        <v>21</v>
      </c>
      <c r="M94" s="228">
        <f>G94*(1+L94/100)</f>
        <v>0</v>
      </c>
      <c r="N94" s="226">
        <v>3.5E-4</v>
      </c>
      <c r="O94" s="226">
        <f>ROUND(E94*N94,2)</f>
        <v>0.01</v>
      </c>
      <c r="P94" s="226">
        <v>0</v>
      </c>
      <c r="Q94" s="226">
        <f>ROUND(E94*P94,2)</f>
        <v>0</v>
      </c>
      <c r="R94" s="229" t="s">
        <v>140</v>
      </c>
      <c r="S94" s="212">
        <v>1.35E-2</v>
      </c>
      <c r="T94" s="212">
        <f>ROUND(E94*S94,2)</f>
        <v>0.27</v>
      </c>
      <c r="U94" s="212"/>
      <c r="V94" s="212" t="s">
        <v>141</v>
      </c>
      <c r="W94" s="212" t="s">
        <v>142</v>
      </c>
      <c r="X94" s="202"/>
      <c r="Y94" s="202"/>
      <c r="Z94" s="202"/>
      <c r="AA94" s="202"/>
      <c r="AB94" s="202"/>
      <c r="AC94" s="202"/>
      <c r="AD94" s="202"/>
      <c r="AE94" s="202" t="s">
        <v>143</v>
      </c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</row>
    <row r="95" spans="1:58" outlineLevel="2">
      <c r="A95" s="209"/>
      <c r="B95" s="210"/>
      <c r="C95" s="243" t="s">
        <v>387</v>
      </c>
      <c r="D95" s="213"/>
      <c r="E95" s="214">
        <v>20</v>
      </c>
      <c r="F95" s="212"/>
      <c r="G95" s="212"/>
      <c r="H95" s="212"/>
      <c r="I95" s="212"/>
      <c r="J95" s="212"/>
      <c r="K95" s="212"/>
      <c r="L95" s="212"/>
      <c r="M95" s="212"/>
      <c r="N95" s="211"/>
      <c r="O95" s="211"/>
      <c r="P95" s="211"/>
      <c r="Q95" s="211"/>
      <c r="R95" s="212"/>
      <c r="S95" s="212"/>
      <c r="T95" s="212"/>
      <c r="U95" s="212"/>
      <c r="V95" s="212"/>
      <c r="W95" s="212"/>
      <c r="X95" s="202"/>
      <c r="Y95" s="202"/>
      <c r="Z95" s="202"/>
      <c r="AA95" s="202"/>
      <c r="AB95" s="202"/>
      <c r="AC95" s="202"/>
      <c r="AD95" s="202"/>
      <c r="AE95" s="202" t="s">
        <v>145</v>
      </c>
      <c r="AF95" s="202">
        <v>0</v>
      </c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</row>
    <row r="96" spans="1:58">
      <c r="A96" s="216" t="s">
        <v>135</v>
      </c>
      <c r="B96" s="217" t="s">
        <v>106</v>
      </c>
      <c r="C96" s="241" t="s">
        <v>107</v>
      </c>
      <c r="D96" s="218"/>
      <c r="E96" s="219"/>
      <c r="F96" s="220"/>
      <c r="G96" s="220">
        <f>SUMIF(AE97:AE120,"&lt;&gt;NOR",G97:G120)</f>
        <v>0</v>
      </c>
      <c r="H96" s="220"/>
      <c r="I96" s="220">
        <f>SUM(I97:I120)</f>
        <v>0</v>
      </c>
      <c r="J96" s="220"/>
      <c r="K96" s="220">
        <f>SUM(K97:K120)</f>
        <v>0</v>
      </c>
      <c r="L96" s="220"/>
      <c r="M96" s="220">
        <f>SUM(M97:M120)</f>
        <v>0</v>
      </c>
      <c r="N96" s="219"/>
      <c r="O96" s="219">
        <f>SUM(O97:O120)</f>
        <v>0</v>
      </c>
      <c r="P96" s="219"/>
      <c r="Q96" s="219">
        <f>SUM(Q97:Q120)</f>
        <v>0</v>
      </c>
      <c r="R96" s="221"/>
      <c r="S96" s="215"/>
      <c r="T96" s="215">
        <f>SUM(T97:T120)</f>
        <v>30.310000000000002</v>
      </c>
      <c r="U96" s="215"/>
      <c r="V96" s="215"/>
      <c r="W96" s="215"/>
      <c r="AE96" t="s">
        <v>136</v>
      </c>
    </row>
    <row r="97" spans="1:58" outlineLevel="1">
      <c r="A97" s="223">
        <v>32</v>
      </c>
      <c r="B97" s="224" t="s">
        <v>388</v>
      </c>
      <c r="C97" s="242" t="s">
        <v>433</v>
      </c>
      <c r="D97" s="225" t="s">
        <v>165</v>
      </c>
      <c r="E97" s="226">
        <v>0.378</v>
      </c>
      <c r="F97" s="227"/>
      <c r="G97" s="228">
        <f>ROUND(E97*F97,2)</f>
        <v>0</v>
      </c>
      <c r="H97" s="227"/>
      <c r="I97" s="228">
        <f>ROUND(E97*H97,2)</f>
        <v>0</v>
      </c>
      <c r="J97" s="227"/>
      <c r="K97" s="228">
        <f>ROUND(E97*J97,2)</f>
        <v>0</v>
      </c>
      <c r="L97" s="228">
        <v>21</v>
      </c>
      <c r="M97" s="228">
        <f>G97*(1+L97/100)</f>
        <v>0</v>
      </c>
      <c r="N97" s="226">
        <v>0</v>
      </c>
      <c r="O97" s="226">
        <f>ROUND(E97*N97,2)</f>
        <v>0</v>
      </c>
      <c r="P97" s="226">
        <v>0</v>
      </c>
      <c r="Q97" s="226">
        <f>ROUND(E97*P97,2)</f>
        <v>0</v>
      </c>
      <c r="R97" s="229" t="s">
        <v>140</v>
      </c>
      <c r="S97" s="212">
        <v>0</v>
      </c>
      <c r="T97" s="212">
        <f>ROUND(E97*S97,2)</f>
        <v>0</v>
      </c>
      <c r="U97" s="212"/>
      <c r="V97" s="212" t="s">
        <v>141</v>
      </c>
      <c r="W97" s="212" t="s">
        <v>142</v>
      </c>
      <c r="X97" s="202"/>
      <c r="Y97" s="202"/>
      <c r="Z97" s="202"/>
      <c r="AA97" s="202"/>
      <c r="AB97" s="202"/>
      <c r="AC97" s="202"/>
      <c r="AD97" s="202"/>
      <c r="AE97" s="202" t="s">
        <v>143</v>
      </c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</row>
    <row r="98" spans="1:58" ht="22.5" outlineLevel="2">
      <c r="A98" s="209"/>
      <c r="B98" s="210"/>
      <c r="C98" s="244" t="s">
        <v>390</v>
      </c>
      <c r="D98" s="230"/>
      <c r="E98" s="230"/>
      <c r="F98" s="230"/>
      <c r="G98" s="230"/>
      <c r="H98" s="212"/>
      <c r="I98" s="212"/>
      <c r="J98" s="212"/>
      <c r="K98" s="212"/>
      <c r="L98" s="212"/>
      <c r="M98" s="212"/>
      <c r="N98" s="211"/>
      <c r="O98" s="211"/>
      <c r="P98" s="211"/>
      <c r="Q98" s="211"/>
      <c r="R98" s="212"/>
      <c r="S98" s="212"/>
      <c r="T98" s="212"/>
      <c r="U98" s="212"/>
      <c r="V98" s="212"/>
      <c r="W98" s="212"/>
      <c r="X98" s="202"/>
      <c r="Y98" s="202"/>
      <c r="Z98" s="202"/>
      <c r="AA98" s="202"/>
      <c r="AB98" s="202"/>
      <c r="AC98" s="202"/>
      <c r="AD98" s="202"/>
      <c r="AE98" s="202" t="s">
        <v>151</v>
      </c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32" t="str">
        <f>C98</f>
        <v>Pro vyjádření výnosu ve prospěch zhotovitele je nutné jednotkovou cenu uvést se záporným znaménkem. (Získaná částka ponižuje náklad stavby.)</v>
      </c>
      <c r="AZ98" s="202"/>
      <c r="BA98" s="202"/>
      <c r="BB98" s="202"/>
      <c r="BC98" s="202"/>
      <c r="BD98" s="202"/>
      <c r="BE98" s="202"/>
      <c r="BF98" s="202"/>
    </row>
    <row r="99" spans="1:58" outlineLevel="2">
      <c r="A99" s="209"/>
      <c r="B99" s="210"/>
      <c r="C99" s="243" t="s">
        <v>434</v>
      </c>
      <c r="D99" s="213"/>
      <c r="E99" s="214">
        <v>0.378</v>
      </c>
      <c r="F99" s="212"/>
      <c r="G99" s="212"/>
      <c r="H99" s="212"/>
      <c r="I99" s="212"/>
      <c r="J99" s="212"/>
      <c r="K99" s="212"/>
      <c r="L99" s="212"/>
      <c r="M99" s="212"/>
      <c r="N99" s="211"/>
      <c r="O99" s="211"/>
      <c r="P99" s="211"/>
      <c r="Q99" s="211"/>
      <c r="R99" s="212"/>
      <c r="S99" s="212"/>
      <c r="T99" s="212"/>
      <c r="U99" s="212"/>
      <c r="V99" s="212"/>
      <c r="W99" s="212"/>
      <c r="X99" s="202"/>
      <c r="Y99" s="202"/>
      <c r="Z99" s="202"/>
      <c r="AA99" s="202"/>
      <c r="AB99" s="202"/>
      <c r="AC99" s="202"/>
      <c r="AD99" s="202"/>
      <c r="AE99" s="202" t="s">
        <v>145</v>
      </c>
      <c r="AF99" s="202">
        <v>7</v>
      </c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</row>
    <row r="100" spans="1:58" outlineLevel="1">
      <c r="A100" s="223">
        <v>33</v>
      </c>
      <c r="B100" s="224" t="s">
        <v>392</v>
      </c>
      <c r="C100" s="242" t="s">
        <v>435</v>
      </c>
      <c r="D100" s="225" t="s">
        <v>165</v>
      </c>
      <c r="E100" s="226">
        <v>2.112E-2</v>
      </c>
      <c r="F100" s="227"/>
      <c r="G100" s="228">
        <f>ROUND(E100*F100,2)</f>
        <v>0</v>
      </c>
      <c r="H100" s="227"/>
      <c r="I100" s="228">
        <f>ROUND(E100*H100,2)</f>
        <v>0</v>
      </c>
      <c r="J100" s="227"/>
      <c r="K100" s="228">
        <f>ROUND(E100*J100,2)</f>
        <v>0</v>
      </c>
      <c r="L100" s="228">
        <v>21</v>
      </c>
      <c r="M100" s="228">
        <f>G100*(1+L100/100)</f>
        <v>0</v>
      </c>
      <c r="N100" s="226">
        <v>0</v>
      </c>
      <c r="O100" s="226">
        <f>ROUND(E100*N100,2)</f>
        <v>0</v>
      </c>
      <c r="P100" s="226">
        <v>0</v>
      </c>
      <c r="Q100" s="226">
        <f>ROUND(E100*P100,2)</f>
        <v>0</v>
      </c>
      <c r="R100" s="229" t="s">
        <v>140</v>
      </c>
      <c r="S100" s="212">
        <v>0</v>
      </c>
      <c r="T100" s="212">
        <f>ROUND(E100*S100,2)</f>
        <v>0</v>
      </c>
      <c r="U100" s="212"/>
      <c r="V100" s="212" t="s">
        <v>141</v>
      </c>
      <c r="W100" s="212" t="s">
        <v>142</v>
      </c>
      <c r="X100" s="202"/>
      <c r="Y100" s="202"/>
      <c r="Z100" s="202"/>
      <c r="AA100" s="202"/>
      <c r="AB100" s="202"/>
      <c r="AC100" s="202"/>
      <c r="AD100" s="202"/>
      <c r="AE100" s="202" t="s">
        <v>143</v>
      </c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</row>
    <row r="101" spans="1:58" outlineLevel="2">
      <c r="A101" s="209"/>
      <c r="B101" s="210"/>
      <c r="C101" s="244" t="s">
        <v>394</v>
      </c>
      <c r="D101" s="230"/>
      <c r="E101" s="230"/>
      <c r="F101" s="230"/>
      <c r="G101" s="230"/>
      <c r="H101" s="212"/>
      <c r="I101" s="212"/>
      <c r="J101" s="212"/>
      <c r="K101" s="212"/>
      <c r="L101" s="212"/>
      <c r="M101" s="212"/>
      <c r="N101" s="211"/>
      <c r="O101" s="211"/>
      <c r="P101" s="211"/>
      <c r="Q101" s="211"/>
      <c r="R101" s="212"/>
      <c r="S101" s="212"/>
      <c r="T101" s="212"/>
      <c r="U101" s="212"/>
      <c r="V101" s="212"/>
      <c r="W101" s="212"/>
      <c r="X101" s="202"/>
      <c r="Y101" s="202"/>
      <c r="Z101" s="202"/>
      <c r="AA101" s="202"/>
      <c r="AB101" s="202"/>
      <c r="AC101" s="202"/>
      <c r="AD101" s="202"/>
      <c r="AE101" s="202" t="s">
        <v>151</v>
      </c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</row>
    <row r="102" spans="1:58" outlineLevel="2">
      <c r="A102" s="209"/>
      <c r="B102" s="210"/>
      <c r="C102" s="243" t="s">
        <v>395</v>
      </c>
      <c r="D102" s="213"/>
      <c r="E102" s="214">
        <v>2.112E-2</v>
      </c>
      <c r="F102" s="212"/>
      <c r="G102" s="212"/>
      <c r="H102" s="212"/>
      <c r="I102" s="212"/>
      <c r="J102" s="212"/>
      <c r="K102" s="212"/>
      <c r="L102" s="212"/>
      <c r="M102" s="212"/>
      <c r="N102" s="211"/>
      <c r="O102" s="211"/>
      <c r="P102" s="211"/>
      <c r="Q102" s="211"/>
      <c r="R102" s="212"/>
      <c r="S102" s="212"/>
      <c r="T102" s="212"/>
      <c r="U102" s="212"/>
      <c r="V102" s="212"/>
      <c r="W102" s="212"/>
      <c r="X102" s="202"/>
      <c r="Y102" s="202"/>
      <c r="Z102" s="202"/>
      <c r="AA102" s="202"/>
      <c r="AB102" s="202"/>
      <c r="AC102" s="202"/>
      <c r="AD102" s="202"/>
      <c r="AE102" s="202" t="s">
        <v>145</v>
      </c>
      <c r="AF102" s="202">
        <v>7</v>
      </c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</row>
    <row r="103" spans="1:58" outlineLevel="1">
      <c r="A103" s="223">
        <v>34</v>
      </c>
      <c r="B103" s="224" t="s">
        <v>396</v>
      </c>
      <c r="C103" s="242" t="s">
        <v>436</v>
      </c>
      <c r="D103" s="225" t="s">
        <v>165</v>
      </c>
      <c r="E103" s="226">
        <v>3.7080000000000002</v>
      </c>
      <c r="F103" s="227"/>
      <c r="G103" s="228">
        <f>ROUND(E103*F103,2)</f>
        <v>0</v>
      </c>
      <c r="H103" s="227"/>
      <c r="I103" s="228">
        <f>ROUND(E103*H103,2)</f>
        <v>0</v>
      </c>
      <c r="J103" s="227"/>
      <c r="K103" s="228">
        <f>ROUND(E103*J103,2)</f>
        <v>0</v>
      </c>
      <c r="L103" s="228">
        <v>21</v>
      </c>
      <c r="M103" s="228">
        <f>G103*(1+L103/100)</f>
        <v>0</v>
      </c>
      <c r="N103" s="226">
        <v>0</v>
      </c>
      <c r="O103" s="226">
        <f>ROUND(E103*N103,2)</f>
        <v>0</v>
      </c>
      <c r="P103" s="226">
        <v>0</v>
      </c>
      <c r="Q103" s="226">
        <f>ROUND(E103*P103,2)</f>
        <v>0</v>
      </c>
      <c r="R103" s="229" t="s">
        <v>140</v>
      </c>
      <c r="S103" s="212">
        <v>0</v>
      </c>
      <c r="T103" s="212">
        <f>ROUND(E103*S103,2)</f>
        <v>0</v>
      </c>
      <c r="U103" s="212"/>
      <c r="V103" s="212" t="s">
        <v>141</v>
      </c>
      <c r="W103" s="212" t="s">
        <v>142</v>
      </c>
      <c r="X103" s="202"/>
      <c r="Y103" s="202"/>
      <c r="Z103" s="202"/>
      <c r="AA103" s="202"/>
      <c r="AB103" s="202"/>
      <c r="AC103" s="202"/>
      <c r="AD103" s="202"/>
      <c r="AE103" s="202" t="s">
        <v>143</v>
      </c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</row>
    <row r="104" spans="1:58" outlineLevel="2">
      <c r="A104" s="209"/>
      <c r="B104" s="210"/>
      <c r="C104" s="244" t="s">
        <v>398</v>
      </c>
      <c r="D104" s="230"/>
      <c r="E104" s="230"/>
      <c r="F104" s="230"/>
      <c r="G104" s="230"/>
      <c r="H104" s="212"/>
      <c r="I104" s="212"/>
      <c r="J104" s="212"/>
      <c r="K104" s="212"/>
      <c r="L104" s="212"/>
      <c r="M104" s="212"/>
      <c r="N104" s="211"/>
      <c r="O104" s="211"/>
      <c r="P104" s="211"/>
      <c r="Q104" s="211"/>
      <c r="R104" s="212"/>
      <c r="S104" s="212"/>
      <c r="T104" s="212"/>
      <c r="U104" s="212"/>
      <c r="V104" s="212"/>
      <c r="W104" s="212"/>
      <c r="X104" s="202"/>
      <c r="Y104" s="202"/>
      <c r="Z104" s="202"/>
      <c r="AA104" s="202"/>
      <c r="AB104" s="202"/>
      <c r="AC104" s="202"/>
      <c r="AD104" s="202"/>
      <c r="AE104" s="202" t="s">
        <v>151</v>
      </c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</row>
    <row r="105" spans="1:58" outlineLevel="2">
      <c r="A105" s="209"/>
      <c r="B105" s="210"/>
      <c r="C105" s="243" t="s">
        <v>437</v>
      </c>
      <c r="D105" s="213"/>
      <c r="E105" s="214">
        <v>2.7</v>
      </c>
      <c r="F105" s="212"/>
      <c r="G105" s="212"/>
      <c r="H105" s="212"/>
      <c r="I105" s="212"/>
      <c r="J105" s="212"/>
      <c r="K105" s="212"/>
      <c r="L105" s="212"/>
      <c r="M105" s="212"/>
      <c r="N105" s="211"/>
      <c r="O105" s="211"/>
      <c r="P105" s="211"/>
      <c r="Q105" s="211"/>
      <c r="R105" s="212"/>
      <c r="S105" s="212"/>
      <c r="T105" s="212"/>
      <c r="U105" s="212"/>
      <c r="V105" s="212"/>
      <c r="W105" s="212"/>
      <c r="X105" s="202"/>
      <c r="Y105" s="202"/>
      <c r="Z105" s="202"/>
      <c r="AA105" s="202"/>
      <c r="AB105" s="202"/>
      <c r="AC105" s="202"/>
      <c r="AD105" s="202"/>
      <c r="AE105" s="202" t="s">
        <v>145</v>
      </c>
      <c r="AF105" s="202">
        <v>7</v>
      </c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</row>
    <row r="106" spans="1:58" outlineLevel="3">
      <c r="A106" s="209"/>
      <c r="B106" s="210"/>
      <c r="C106" s="243" t="s">
        <v>438</v>
      </c>
      <c r="D106" s="213"/>
      <c r="E106" s="214">
        <v>1.008</v>
      </c>
      <c r="F106" s="212"/>
      <c r="G106" s="212"/>
      <c r="H106" s="212"/>
      <c r="I106" s="212"/>
      <c r="J106" s="212"/>
      <c r="K106" s="212"/>
      <c r="L106" s="212"/>
      <c r="M106" s="212"/>
      <c r="N106" s="211"/>
      <c r="O106" s="211"/>
      <c r="P106" s="211"/>
      <c r="Q106" s="211"/>
      <c r="R106" s="212"/>
      <c r="S106" s="212"/>
      <c r="T106" s="212"/>
      <c r="U106" s="212"/>
      <c r="V106" s="212"/>
      <c r="W106" s="212"/>
      <c r="X106" s="202"/>
      <c r="Y106" s="202"/>
      <c r="Z106" s="202"/>
      <c r="AA106" s="202"/>
      <c r="AB106" s="202"/>
      <c r="AC106" s="202"/>
      <c r="AD106" s="202"/>
      <c r="AE106" s="202" t="s">
        <v>145</v>
      </c>
      <c r="AF106" s="202">
        <v>7</v>
      </c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</row>
    <row r="107" spans="1:58" outlineLevel="1">
      <c r="A107" s="223">
        <v>35</v>
      </c>
      <c r="B107" s="224" t="s">
        <v>221</v>
      </c>
      <c r="C107" s="242" t="s">
        <v>439</v>
      </c>
      <c r="D107" s="225" t="s">
        <v>165</v>
      </c>
      <c r="E107" s="226">
        <v>4.1529999999999997E-2</v>
      </c>
      <c r="F107" s="227"/>
      <c r="G107" s="228">
        <f>ROUND(E107*F107,2)</f>
        <v>0</v>
      </c>
      <c r="H107" s="227"/>
      <c r="I107" s="228">
        <f>ROUND(E107*H107,2)</f>
        <v>0</v>
      </c>
      <c r="J107" s="227"/>
      <c r="K107" s="228">
        <f>ROUND(E107*J107,2)</f>
        <v>0</v>
      </c>
      <c r="L107" s="228">
        <v>21</v>
      </c>
      <c r="M107" s="228">
        <f>G107*(1+L107/100)</f>
        <v>0</v>
      </c>
      <c r="N107" s="226">
        <v>0</v>
      </c>
      <c r="O107" s="226">
        <f>ROUND(E107*N107,2)</f>
        <v>0</v>
      </c>
      <c r="P107" s="226">
        <v>0</v>
      </c>
      <c r="Q107" s="226">
        <f>ROUND(E107*P107,2)</f>
        <v>0</v>
      </c>
      <c r="R107" s="229" t="s">
        <v>140</v>
      </c>
      <c r="S107" s="212">
        <v>0</v>
      </c>
      <c r="T107" s="212">
        <f>ROUND(E107*S107,2)</f>
        <v>0</v>
      </c>
      <c r="U107" s="212"/>
      <c r="V107" s="212" t="s">
        <v>141</v>
      </c>
      <c r="W107" s="212" t="s">
        <v>142</v>
      </c>
      <c r="X107" s="202"/>
      <c r="Y107" s="202"/>
      <c r="Z107" s="202"/>
      <c r="AA107" s="202"/>
      <c r="AB107" s="202"/>
      <c r="AC107" s="202"/>
      <c r="AD107" s="202"/>
      <c r="AE107" s="202" t="s">
        <v>143</v>
      </c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</row>
    <row r="108" spans="1:58" outlineLevel="2">
      <c r="A108" s="209"/>
      <c r="B108" s="210"/>
      <c r="C108" s="244" t="s">
        <v>223</v>
      </c>
      <c r="D108" s="230"/>
      <c r="E108" s="230"/>
      <c r="F108" s="230"/>
      <c r="G108" s="230"/>
      <c r="H108" s="212"/>
      <c r="I108" s="212"/>
      <c r="J108" s="212"/>
      <c r="K108" s="212"/>
      <c r="L108" s="212"/>
      <c r="M108" s="212"/>
      <c r="N108" s="211"/>
      <c r="O108" s="211"/>
      <c r="P108" s="211"/>
      <c r="Q108" s="211"/>
      <c r="R108" s="212"/>
      <c r="S108" s="212"/>
      <c r="T108" s="212"/>
      <c r="U108" s="212"/>
      <c r="V108" s="212"/>
      <c r="W108" s="212"/>
      <c r="X108" s="202"/>
      <c r="Y108" s="202"/>
      <c r="Z108" s="202"/>
      <c r="AA108" s="202"/>
      <c r="AB108" s="202"/>
      <c r="AC108" s="202"/>
      <c r="AD108" s="202"/>
      <c r="AE108" s="202" t="s">
        <v>151</v>
      </c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</row>
    <row r="109" spans="1:58" outlineLevel="2">
      <c r="A109" s="209"/>
      <c r="B109" s="210"/>
      <c r="C109" s="243" t="s">
        <v>440</v>
      </c>
      <c r="D109" s="213"/>
      <c r="E109" s="214">
        <v>4.4999999999999997E-3</v>
      </c>
      <c r="F109" s="212"/>
      <c r="G109" s="212"/>
      <c r="H109" s="212"/>
      <c r="I109" s="212"/>
      <c r="J109" s="212"/>
      <c r="K109" s="212"/>
      <c r="L109" s="212"/>
      <c r="M109" s="212"/>
      <c r="N109" s="211"/>
      <c r="O109" s="211"/>
      <c r="P109" s="211"/>
      <c r="Q109" s="211"/>
      <c r="R109" s="212"/>
      <c r="S109" s="212"/>
      <c r="T109" s="212"/>
      <c r="U109" s="212"/>
      <c r="V109" s="212"/>
      <c r="W109" s="212"/>
      <c r="X109" s="202"/>
      <c r="Y109" s="202"/>
      <c r="Z109" s="202"/>
      <c r="AA109" s="202"/>
      <c r="AB109" s="202"/>
      <c r="AC109" s="202"/>
      <c r="AD109" s="202"/>
      <c r="AE109" s="202" t="s">
        <v>145</v>
      </c>
      <c r="AF109" s="202">
        <v>7</v>
      </c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</row>
    <row r="110" spans="1:58" outlineLevel="3">
      <c r="A110" s="209"/>
      <c r="B110" s="210"/>
      <c r="C110" s="243" t="s">
        <v>441</v>
      </c>
      <c r="D110" s="213"/>
      <c r="E110" s="214">
        <v>2.7000000000000001E-3</v>
      </c>
      <c r="F110" s="212"/>
      <c r="G110" s="212"/>
      <c r="H110" s="212"/>
      <c r="I110" s="212"/>
      <c r="J110" s="212"/>
      <c r="K110" s="212"/>
      <c r="L110" s="212"/>
      <c r="M110" s="212"/>
      <c r="N110" s="211"/>
      <c r="O110" s="211"/>
      <c r="P110" s="211"/>
      <c r="Q110" s="211"/>
      <c r="R110" s="212"/>
      <c r="S110" s="212"/>
      <c r="T110" s="212"/>
      <c r="U110" s="212"/>
      <c r="V110" s="212"/>
      <c r="W110" s="212"/>
      <c r="X110" s="202"/>
      <c r="Y110" s="202"/>
      <c r="Z110" s="202"/>
      <c r="AA110" s="202"/>
      <c r="AB110" s="202"/>
      <c r="AC110" s="202"/>
      <c r="AD110" s="202"/>
      <c r="AE110" s="202" t="s">
        <v>145</v>
      </c>
      <c r="AF110" s="202">
        <v>7</v>
      </c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</row>
    <row r="111" spans="1:58" outlineLevel="3">
      <c r="A111" s="209"/>
      <c r="B111" s="210"/>
      <c r="C111" s="243" t="s">
        <v>442</v>
      </c>
      <c r="D111" s="213"/>
      <c r="E111" s="214">
        <v>7.2999999999999996E-4</v>
      </c>
      <c r="F111" s="212"/>
      <c r="G111" s="212"/>
      <c r="H111" s="212"/>
      <c r="I111" s="212"/>
      <c r="J111" s="212"/>
      <c r="K111" s="212"/>
      <c r="L111" s="212"/>
      <c r="M111" s="212"/>
      <c r="N111" s="211"/>
      <c r="O111" s="211"/>
      <c r="P111" s="211"/>
      <c r="Q111" s="211"/>
      <c r="R111" s="212"/>
      <c r="S111" s="212"/>
      <c r="T111" s="212"/>
      <c r="U111" s="212"/>
      <c r="V111" s="212"/>
      <c r="W111" s="212"/>
      <c r="X111" s="202"/>
      <c r="Y111" s="202"/>
      <c r="Z111" s="202"/>
      <c r="AA111" s="202"/>
      <c r="AB111" s="202"/>
      <c r="AC111" s="202"/>
      <c r="AD111" s="202"/>
      <c r="AE111" s="202" t="s">
        <v>145</v>
      </c>
      <c r="AF111" s="202">
        <v>7</v>
      </c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</row>
    <row r="112" spans="1:58" outlineLevel="3">
      <c r="A112" s="209"/>
      <c r="B112" s="210"/>
      <c r="C112" s="243" t="s">
        <v>443</v>
      </c>
      <c r="D112" s="213"/>
      <c r="E112" s="214">
        <v>3.3599999999999998E-2</v>
      </c>
      <c r="F112" s="212"/>
      <c r="G112" s="212"/>
      <c r="H112" s="212"/>
      <c r="I112" s="212"/>
      <c r="J112" s="212"/>
      <c r="K112" s="212"/>
      <c r="L112" s="212"/>
      <c r="M112" s="212"/>
      <c r="N112" s="211"/>
      <c r="O112" s="211"/>
      <c r="P112" s="211"/>
      <c r="Q112" s="211"/>
      <c r="R112" s="212"/>
      <c r="S112" s="212"/>
      <c r="T112" s="212"/>
      <c r="U112" s="212"/>
      <c r="V112" s="212"/>
      <c r="W112" s="212"/>
      <c r="X112" s="202"/>
      <c r="Y112" s="202"/>
      <c r="Z112" s="202"/>
      <c r="AA112" s="202"/>
      <c r="AB112" s="202"/>
      <c r="AC112" s="202"/>
      <c r="AD112" s="202"/>
      <c r="AE112" s="202" t="s">
        <v>145</v>
      </c>
      <c r="AF112" s="202">
        <v>7</v>
      </c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</row>
    <row r="113" spans="1:58" ht="22.5" outlineLevel="1">
      <c r="A113" s="223">
        <v>36</v>
      </c>
      <c r="B113" s="224" t="s">
        <v>405</v>
      </c>
      <c r="C113" s="242" t="s">
        <v>444</v>
      </c>
      <c r="D113" s="225" t="s">
        <v>165</v>
      </c>
      <c r="E113" s="226">
        <v>0.64800000000000002</v>
      </c>
      <c r="F113" s="227"/>
      <c r="G113" s="228">
        <f>ROUND(E113*F113,2)</f>
        <v>0</v>
      </c>
      <c r="H113" s="227"/>
      <c r="I113" s="228">
        <f>ROUND(E113*H113,2)</f>
        <v>0</v>
      </c>
      <c r="J113" s="227"/>
      <c r="K113" s="228">
        <f>ROUND(E113*J113,2)</f>
        <v>0</v>
      </c>
      <c r="L113" s="228">
        <v>21</v>
      </c>
      <c r="M113" s="228">
        <f>G113*(1+L113/100)</f>
        <v>0</v>
      </c>
      <c r="N113" s="226">
        <v>0</v>
      </c>
      <c r="O113" s="226">
        <f>ROUND(E113*N113,2)</f>
        <v>0</v>
      </c>
      <c r="P113" s="226">
        <v>0</v>
      </c>
      <c r="Q113" s="226">
        <f>ROUND(E113*P113,2)</f>
        <v>0</v>
      </c>
      <c r="R113" s="229" t="s">
        <v>140</v>
      </c>
      <c r="S113" s="212">
        <v>0</v>
      </c>
      <c r="T113" s="212">
        <f>ROUND(E113*S113,2)</f>
        <v>0</v>
      </c>
      <c r="U113" s="212"/>
      <c r="V113" s="212" t="s">
        <v>141</v>
      </c>
      <c r="W113" s="212" t="s">
        <v>142</v>
      </c>
      <c r="X113" s="202"/>
      <c r="Y113" s="202"/>
      <c r="Z113" s="202"/>
      <c r="AA113" s="202"/>
      <c r="AB113" s="202"/>
      <c r="AC113" s="202"/>
      <c r="AD113" s="202"/>
      <c r="AE113" s="202" t="s">
        <v>143</v>
      </c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</row>
    <row r="114" spans="1:58" outlineLevel="2">
      <c r="A114" s="209"/>
      <c r="B114" s="210"/>
      <c r="C114" s="243" t="s">
        <v>445</v>
      </c>
      <c r="D114" s="213"/>
      <c r="E114" s="214">
        <v>0.64800000000000002</v>
      </c>
      <c r="F114" s="212"/>
      <c r="G114" s="212"/>
      <c r="H114" s="212"/>
      <c r="I114" s="212"/>
      <c r="J114" s="212"/>
      <c r="K114" s="212"/>
      <c r="L114" s="212"/>
      <c r="M114" s="212"/>
      <c r="N114" s="211"/>
      <c r="O114" s="211"/>
      <c r="P114" s="211"/>
      <c r="Q114" s="211"/>
      <c r="R114" s="212"/>
      <c r="S114" s="212"/>
      <c r="T114" s="212"/>
      <c r="U114" s="212"/>
      <c r="V114" s="212"/>
      <c r="W114" s="212"/>
      <c r="X114" s="202"/>
      <c r="Y114" s="202"/>
      <c r="Z114" s="202"/>
      <c r="AA114" s="202"/>
      <c r="AB114" s="202"/>
      <c r="AC114" s="202"/>
      <c r="AD114" s="202"/>
      <c r="AE114" s="202" t="s">
        <v>145</v>
      </c>
      <c r="AF114" s="202">
        <v>7</v>
      </c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</row>
    <row r="115" spans="1:58" ht="22.5" outlineLevel="1">
      <c r="A115" s="234">
        <v>37</v>
      </c>
      <c r="B115" s="235" t="s">
        <v>208</v>
      </c>
      <c r="C115" s="247" t="s">
        <v>209</v>
      </c>
      <c r="D115" s="236" t="s">
        <v>165</v>
      </c>
      <c r="E115" s="237">
        <v>4.7966499999999996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21</v>
      </c>
      <c r="M115" s="239">
        <f>G115*(1+L115/100)</f>
        <v>0</v>
      </c>
      <c r="N115" s="237">
        <v>0</v>
      </c>
      <c r="O115" s="237">
        <f>ROUND(E115*N115,2)</f>
        <v>0</v>
      </c>
      <c r="P115" s="237">
        <v>0</v>
      </c>
      <c r="Q115" s="237">
        <f>ROUND(E115*P115,2)</f>
        <v>0</v>
      </c>
      <c r="R115" s="240" t="s">
        <v>140</v>
      </c>
      <c r="S115" s="212">
        <v>2.0089999999999999</v>
      </c>
      <c r="T115" s="212">
        <f>ROUND(E115*S115,2)</f>
        <v>9.64</v>
      </c>
      <c r="U115" s="212"/>
      <c r="V115" s="212" t="s">
        <v>210</v>
      </c>
      <c r="W115" s="212" t="s">
        <v>142</v>
      </c>
      <c r="X115" s="202"/>
      <c r="Y115" s="202"/>
      <c r="Z115" s="202"/>
      <c r="AA115" s="202"/>
      <c r="AB115" s="202"/>
      <c r="AC115" s="202"/>
      <c r="AD115" s="202"/>
      <c r="AE115" s="202" t="s">
        <v>211</v>
      </c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</row>
    <row r="116" spans="1:58" ht="22.5" outlineLevel="1">
      <c r="A116" s="234">
        <v>38</v>
      </c>
      <c r="B116" s="235" t="s">
        <v>212</v>
      </c>
      <c r="C116" s="247" t="s">
        <v>213</v>
      </c>
      <c r="D116" s="236" t="s">
        <v>165</v>
      </c>
      <c r="E116" s="237">
        <v>14.389939999999999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40" t="s">
        <v>140</v>
      </c>
      <c r="S116" s="212">
        <v>0.95899999999999996</v>
      </c>
      <c r="T116" s="212">
        <f>ROUND(E116*S116,2)</f>
        <v>13.8</v>
      </c>
      <c r="U116" s="212"/>
      <c r="V116" s="212" t="s">
        <v>210</v>
      </c>
      <c r="W116" s="212" t="s">
        <v>142</v>
      </c>
      <c r="X116" s="202"/>
      <c r="Y116" s="202"/>
      <c r="Z116" s="202"/>
      <c r="AA116" s="202"/>
      <c r="AB116" s="202"/>
      <c r="AC116" s="202"/>
      <c r="AD116" s="202"/>
      <c r="AE116" s="202" t="s">
        <v>211</v>
      </c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</row>
    <row r="117" spans="1:58" outlineLevel="1">
      <c r="A117" s="223">
        <v>39</v>
      </c>
      <c r="B117" s="224" t="s">
        <v>214</v>
      </c>
      <c r="C117" s="242" t="s">
        <v>215</v>
      </c>
      <c r="D117" s="225" t="s">
        <v>165</v>
      </c>
      <c r="E117" s="226">
        <v>4.7966499999999996</v>
      </c>
      <c r="F117" s="227"/>
      <c r="G117" s="228">
        <f>ROUND(E117*F117,2)</f>
        <v>0</v>
      </c>
      <c r="H117" s="227"/>
      <c r="I117" s="228">
        <f>ROUND(E117*H117,2)</f>
        <v>0</v>
      </c>
      <c r="J117" s="227"/>
      <c r="K117" s="228">
        <f>ROUND(E117*J117,2)</f>
        <v>0</v>
      </c>
      <c r="L117" s="228">
        <v>21</v>
      </c>
      <c r="M117" s="228">
        <f>G117*(1+L117/100)</f>
        <v>0</v>
      </c>
      <c r="N117" s="226">
        <v>0</v>
      </c>
      <c r="O117" s="226">
        <f>ROUND(E117*N117,2)</f>
        <v>0</v>
      </c>
      <c r="P117" s="226">
        <v>0</v>
      </c>
      <c r="Q117" s="226">
        <f>ROUND(E117*P117,2)</f>
        <v>0</v>
      </c>
      <c r="R117" s="229" t="s">
        <v>140</v>
      </c>
      <c r="S117" s="212">
        <v>0.49</v>
      </c>
      <c r="T117" s="212">
        <f>ROUND(E117*S117,2)</f>
        <v>2.35</v>
      </c>
      <c r="U117" s="212"/>
      <c r="V117" s="212" t="s">
        <v>210</v>
      </c>
      <c r="W117" s="212" t="s">
        <v>142</v>
      </c>
      <c r="X117" s="202"/>
      <c r="Y117" s="202"/>
      <c r="Z117" s="202"/>
      <c r="AA117" s="202"/>
      <c r="AB117" s="202"/>
      <c r="AC117" s="202"/>
      <c r="AD117" s="202"/>
      <c r="AE117" s="202" t="s">
        <v>211</v>
      </c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</row>
    <row r="118" spans="1:58" outlineLevel="2">
      <c r="A118" s="209"/>
      <c r="B118" s="210"/>
      <c r="C118" s="244" t="s">
        <v>216</v>
      </c>
      <c r="D118" s="230"/>
      <c r="E118" s="230"/>
      <c r="F118" s="230"/>
      <c r="G118" s="230"/>
      <c r="H118" s="212"/>
      <c r="I118" s="212"/>
      <c r="J118" s="212"/>
      <c r="K118" s="212"/>
      <c r="L118" s="212"/>
      <c r="M118" s="212"/>
      <c r="N118" s="211"/>
      <c r="O118" s="211"/>
      <c r="P118" s="211"/>
      <c r="Q118" s="211"/>
      <c r="R118" s="212"/>
      <c r="S118" s="212"/>
      <c r="T118" s="212"/>
      <c r="U118" s="212"/>
      <c r="V118" s="212"/>
      <c r="W118" s="212"/>
      <c r="X118" s="202"/>
      <c r="Y118" s="202"/>
      <c r="Z118" s="202"/>
      <c r="AA118" s="202"/>
      <c r="AB118" s="202"/>
      <c r="AC118" s="202"/>
      <c r="AD118" s="202"/>
      <c r="AE118" s="202" t="s">
        <v>151</v>
      </c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</row>
    <row r="119" spans="1:58" outlineLevel="1">
      <c r="A119" s="234">
        <v>40</v>
      </c>
      <c r="B119" s="235" t="s">
        <v>217</v>
      </c>
      <c r="C119" s="247" t="s">
        <v>218</v>
      </c>
      <c r="D119" s="236" t="s">
        <v>165</v>
      </c>
      <c r="E119" s="237">
        <v>67.15307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7">
        <v>0</v>
      </c>
      <c r="O119" s="237">
        <f>ROUND(E119*N119,2)</f>
        <v>0</v>
      </c>
      <c r="P119" s="237">
        <v>0</v>
      </c>
      <c r="Q119" s="237">
        <f>ROUND(E119*P119,2)</f>
        <v>0</v>
      </c>
      <c r="R119" s="240" t="s">
        <v>140</v>
      </c>
      <c r="S119" s="212">
        <v>0</v>
      </c>
      <c r="T119" s="212">
        <f>ROUND(E119*S119,2)</f>
        <v>0</v>
      </c>
      <c r="U119" s="212"/>
      <c r="V119" s="212" t="s">
        <v>210</v>
      </c>
      <c r="W119" s="212" t="s">
        <v>142</v>
      </c>
      <c r="X119" s="202"/>
      <c r="Y119" s="202"/>
      <c r="Z119" s="202"/>
      <c r="AA119" s="202"/>
      <c r="AB119" s="202"/>
      <c r="AC119" s="202"/>
      <c r="AD119" s="202"/>
      <c r="AE119" s="202" t="s">
        <v>211</v>
      </c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</row>
    <row r="120" spans="1:58" outlineLevel="1">
      <c r="A120" s="223">
        <v>41</v>
      </c>
      <c r="B120" s="224" t="s">
        <v>219</v>
      </c>
      <c r="C120" s="242" t="s">
        <v>220</v>
      </c>
      <c r="D120" s="225" t="s">
        <v>165</v>
      </c>
      <c r="E120" s="226">
        <v>4.7966499999999996</v>
      </c>
      <c r="F120" s="227"/>
      <c r="G120" s="228">
        <f>ROUND(E120*F120,2)</f>
        <v>0</v>
      </c>
      <c r="H120" s="227"/>
      <c r="I120" s="228">
        <f>ROUND(E120*H120,2)</f>
        <v>0</v>
      </c>
      <c r="J120" s="227"/>
      <c r="K120" s="228">
        <f>ROUND(E120*J120,2)</f>
        <v>0</v>
      </c>
      <c r="L120" s="228">
        <v>21</v>
      </c>
      <c r="M120" s="228">
        <f>G120*(1+L120/100)</f>
        <v>0</v>
      </c>
      <c r="N120" s="226">
        <v>0</v>
      </c>
      <c r="O120" s="226">
        <f>ROUND(E120*N120,2)</f>
        <v>0</v>
      </c>
      <c r="P120" s="226">
        <v>0</v>
      </c>
      <c r="Q120" s="226">
        <f>ROUND(E120*P120,2)</f>
        <v>0</v>
      </c>
      <c r="R120" s="229" t="s">
        <v>140</v>
      </c>
      <c r="S120" s="212">
        <v>0.94199999999999995</v>
      </c>
      <c r="T120" s="212">
        <f>ROUND(E120*S120,2)</f>
        <v>4.5199999999999996</v>
      </c>
      <c r="U120" s="212"/>
      <c r="V120" s="212" t="s">
        <v>210</v>
      </c>
      <c r="W120" s="212" t="s">
        <v>142</v>
      </c>
      <c r="X120" s="202"/>
      <c r="Y120" s="202"/>
      <c r="Z120" s="202"/>
      <c r="AA120" s="202"/>
      <c r="AB120" s="202"/>
      <c r="AC120" s="202"/>
      <c r="AD120" s="202"/>
      <c r="AE120" s="202" t="s">
        <v>211</v>
      </c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</row>
    <row r="121" spans="1:58">
      <c r="A121" s="3"/>
      <c r="B121" s="4"/>
      <c r="C121" s="248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AC121">
        <v>12</v>
      </c>
      <c r="AD121">
        <v>21</v>
      </c>
      <c r="AE121" t="s">
        <v>123</v>
      </c>
    </row>
    <row r="122" spans="1:58">
      <c r="A122" s="205"/>
      <c r="B122" s="206" t="s">
        <v>28</v>
      </c>
      <c r="C122" s="249"/>
      <c r="D122" s="207"/>
      <c r="E122" s="208"/>
      <c r="F122" s="208"/>
      <c r="G122" s="222">
        <f>G7+G11+G16+G19+G23+G46+G63+G85+G88+G96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AC122">
        <f>SUMIF(L6:L120,AC121,G6:G120)</f>
        <v>0</v>
      </c>
      <c r="AD122">
        <f>SUMIF(L6:L120,AD121,G6:G120)</f>
        <v>0</v>
      </c>
      <c r="AE122" t="s">
        <v>224</v>
      </c>
    </row>
    <row r="123" spans="1:58">
      <c r="C123" s="250"/>
      <c r="D123" s="10"/>
      <c r="AE123" t="s">
        <v>226</v>
      </c>
    </row>
    <row r="124" spans="1:58">
      <c r="D124" s="10"/>
    </row>
    <row r="125" spans="1:58">
      <c r="D125" s="10"/>
    </row>
    <row r="126" spans="1:58">
      <c r="D126" s="10"/>
    </row>
    <row r="127" spans="1:58">
      <c r="D127" s="10"/>
    </row>
    <row r="128" spans="1:58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8">
    <mergeCell ref="C118:G118"/>
    <mergeCell ref="C78:G78"/>
    <mergeCell ref="C84:G84"/>
    <mergeCell ref="C98:G98"/>
    <mergeCell ref="C101:G101"/>
    <mergeCell ref="C104:G104"/>
    <mergeCell ref="C108:G108"/>
    <mergeCell ref="C18:G18"/>
    <mergeCell ref="C31:G31"/>
    <mergeCell ref="C37:G37"/>
    <mergeCell ref="C45:G45"/>
    <mergeCell ref="C56:G56"/>
    <mergeCell ref="C62:G62"/>
    <mergeCell ref="A1:G1"/>
    <mergeCell ref="C2:G2"/>
    <mergeCell ref="C3:G3"/>
    <mergeCell ref="C9:G9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R1" sqref="R1:S1048576"/>
    </sheetView>
  </sheetViews>
  <sheetFormatPr defaultRowHeight="12.75" outlineLevelRow="2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</cols>
  <sheetData>
    <row r="1" spans="1:58" ht="15.75" customHeight="1">
      <c r="A1" s="187" t="s">
        <v>111</v>
      </c>
      <c r="B1" s="187"/>
      <c r="C1" s="187"/>
      <c r="D1" s="187"/>
      <c r="E1" s="187"/>
      <c r="F1" s="187"/>
      <c r="G1" s="187"/>
      <c r="AE1" t="s">
        <v>112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113</v>
      </c>
    </row>
    <row r="3" spans="1:58" ht="24.95" customHeight="1">
      <c r="A3" s="192" t="s">
        <v>9</v>
      </c>
      <c r="B3" s="193" t="s">
        <v>72</v>
      </c>
      <c r="C3" s="194" t="s">
        <v>73</v>
      </c>
      <c r="D3" s="195"/>
      <c r="E3" s="195"/>
      <c r="F3" s="195"/>
      <c r="G3" s="196"/>
      <c r="AE3" t="s">
        <v>114</v>
      </c>
    </row>
    <row r="4" spans="1:58">
      <c r="D4" s="10"/>
    </row>
    <row r="5" spans="1:58" ht="38.25">
      <c r="A5" s="198" t="s">
        <v>115</v>
      </c>
      <c r="B5" s="200" t="s">
        <v>116</v>
      </c>
      <c r="C5" s="200" t="s">
        <v>117</v>
      </c>
      <c r="D5" s="199" t="s">
        <v>118</v>
      </c>
      <c r="E5" s="198" t="s">
        <v>119</v>
      </c>
      <c r="F5" s="197" t="s">
        <v>120</v>
      </c>
      <c r="G5" s="198" t="s">
        <v>28</v>
      </c>
      <c r="H5" s="201" t="s">
        <v>29</v>
      </c>
      <c r="I5" s="201" t="s">
        <v>121</v>
      </c>
      <c r="J5" s="201" t="s">
        <v>30</v>
      </c>
      <c r="K5" s="201" t="s">
        <v>122</v>
      </c>
      <c r="L5" s="201" t="s">
        <v>123</v>
      </c>
      <c r="M5" s="201" t="s">
        <v>124</v>
      </c>
      <c r="N5" s="201" t="s">
        <v>125</v>
      </c>
      <c r="O5" s="201" t="s">
        <v>126</v>
      </c>
      <c r="P5" s="201" t="s">
        <v>127</v>
      </c>
      <c r="Q5" s="201" t="s">
        <v>128</v>
      </c>
      <c r="R5" s="201" t="s">
        <v>129</v>
      </c>
      <c r="S5" s="201" t="s">
        <v>130</v>
      </c>
      <c r="T5" s="201" t="s">
        <v>131</v>
      </c>
      <c r="U5" s="201" t="s">
        <v>132</v>
      </c>
      <c r="V5" s="201" t="s">
        <v>133</v>
      </c>
      <c r="W5" s="201" t="s">
        <v>134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16" t="s">
        <v>135</v>
      </c>
      <c r="B7" s="217" t="s">
        <v>109</v>
      </c>
      <c r="C7" s="241" t="s">
        <v>26</v>
      </c>
      <c r="D7" s="218"/>
      <c r="E7" s="219"/>
      <c r="F7" s="220"/>
      <c r="G7" s="220">
        <f>SUMIF(AE8:AE11,"&lt;&gt;NOR",G8:G11)</f>
        <v>0</v>
      </c>
      <c r="H7" s="220"/>
      <c r="I7" s="220">
        <f>SUM(I8:I11)</f>
        <v>0</v>
      </c>
      <c r="J7" s="220"/>
      <c r="K7" s="220">
        <f>SUM(K8:K11)</f>
        <v>0</v>
      </c>
      <c r="L7" s="220"/>
      <c r="M7" s="220">
        <f>SUM(M8:M11)</f>
        <v>0</v>
      </c>
      <c r="N7" s="219"/>
      <c r="O7" s="219">
        <f>SUM(O8:O11)</f>
        <v>0</v>
      </c>
      <c r="P7" s="219"/>
      <c r="Q7" s="219">
        <f>SUM(Q8:Q11)</f>
        <v>0</v>
      </c>
      <c r="R7" s="221"/>
      <c r="S7" s="215"/>
      <c r="T7" s="215">
        <f>SUM(T8:T11)</f>
        <v>0</v>
      </c>
      <c r="U7" s="215"/>
      <c r="V7" s="215"/>
      <c r="W7" s="215"/>
      <c r="AE7" t="s">
        <v>136</v>
      </c>
    </row>
    <row r="8" spans="1:58" outlineLevel="1">
      <c r="A8" s="223">
        <v>1</v>
      </c>
      <c r="B8" s="224" t="s">
        <v>446</v>
      </c>
      <c r="C8" s="242" t="s">
        <v>447</v>
      </c>
      <c r="D8" s="225" t="s">
        <v>448</v>
      </c>
      <c r="E8" s="226">
        <v>1</v>
      </c>
      <c r="F8" s="227"/>
      <c r="G8" s="228">
        <f>ROUND(E8*F8,2)</f>
        <v>0</v>
      </c>
      <c r="H8" s="227"/>
      <c r="I8" s="228">
        <f>ROUND(E8*H8,2)</f>
        <v>0</v>
      </c>
      <c r="J8" s="227"/>
      <c r="K8" s="228">
        <f>ROUND(E8*J8,2)</f>
        <v>0</v>
      </c>
      <c r="L8" s="228">
        <v>21</v>
      </c>
      <c r="M8" s="228">
        <f>G8*(1+L8/100)</f>
        <v>0</v>
      </c>
      <c r="N8" s="226">
        <v>0</v>
      </c>
      <c r="O8" s="226">
        <f>ROUND(E8*N8,2)</f>
        <v>0</v>
      </c>
      <c r="P8" s="226">
        <v>0</v>
      </c>
      <c r="Q8" s="226">
        <f>ROUND(E8*P8,2)</f>
        <v>0</v>
      </c>
      <c r="R8" s="229" t="s">
        <v>149</v>
      </c>
      <c r="S8" s="212">
        <v>0</v>
      </c>
      <c r="T8" s="212">
        <f>ROUND(E8*S8,2)</f>
        <v>0</v>
      </c>
      <c r="U8" s="212"/>
      <c r="V8" s="212" t="s">
        <v>449</v>
      </c>
      <c r="W8" s="212" t="s">
        <v>142</v>
      </c>
      <c r="X8" s="202"/>
      <c r="Y8" s="202"/>
      <c r="Z8" s="202"/>
      <c r="AA8" s="202"/>
      <c r="AB8" s="202"/>
      <c r="AC8" s="202"/>
      <c r="AD8" s="202"/>
      <c r="AE8" s="202" t="s">
        <v>450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4" t="s">
        <v>451</v>
      </c>
      <c r="D9" s="230"/>
      <c r="E9" s="230"/>
      <c r="F9" s="230"/>
      <c r="G9" s="230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151</v>
      </c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outlineLevel="1">
      <c r="A10" s="223">
        <v>2</v>
      </c>
      <c r="B10" s="224" t="s">
        <v>452</v>
      </c>
      <c r="C10" s="242" t="s">
        <v>453</v>
      </c>
      <c r="D10" s="225" t="s">
        <v>448</v>
      </c>
      <c r="E10" s="226">
        <v>1</v>
      </c>
      <c r="F10" s="227"/>
      <c r="G10" s="228">
        <f>ROUND(E10*F10,2)</f>
        <v>0</v>
      </c>
      <c r="H10" s="227"/>
      <c r="I10" s="228">
        <f>ROUND(E10*H10,2)</f>
        <v>0</v>
      </c>
      <c r="J10" s="227"/>
      <c r="K10" s="228">
        <f>ROUND(E10*J10,2)</f>
        <v>0</v>
      </c>
      <c r="L10" s="228">
        <v>21</v>
      </c>
      <c r="M10" s="228">
        <f>G10*(1+L10/100)</f>
        <v>0</v>
      </c>
      <c r="N10" s="226">
        <v>0</v>
      </c>
      <c r="O10" s="226">
        <f>ROUND(E10*N10,2)</f>
        <v>0</v>
      </c>
      <c r="P10" s="226">
        <v>0</v>
      </c>
      <c r="Q10" s="226">
        <f>ROUND(E10*P10,2)</f>
        <v>0</v>
      </c>
      <c r="R10" s="229" t="s">
        <v>149</v>
      </c>
      <c r="S10" s="212">
        <v>0</v>
      </c>
      <c r="T10" s="212">
        <f>ROUND(E10*S10,2)</f>
        <v>0</v>
      </c>
      <c r="U10" s="212"/>
      <c r="V10" s="212" t="s">
        <v>449</v>
      </c>
      <c r="W10" s="212" t="s">
        <v>142</v>
      </c>
      <c r="X10" s="202"/>
      <c r="Y10" s="202"/>
      <c r="Z10" s="202"/>
      <c r="AA10" s="202"/>
      <c r="AB10" s="202"/>
      <c r="AC10" s="202"/>
      <c r="AD10" s="202"/>
      <c r="AE10" s="202" t="s">
        <v>450</v>
      </c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 outlineLevel="2">
      <c r="A11" s="209"/>
      <c r="B11" s="210"/>
      <c r="C11" s="244" t="s">
        <v>454</v>
      </c>
      <c r="D11" s="230"/>
      <c r="E11" s="230"/>
      <c r="F11" s="230"/>
      <c r="G11" s="230"/>
      <c r="H11" s="212"/>
      <c r="I11" s="212"/>
      <c r="J11" s="212"/>
      <c r="K11" s="212"/>
      <c r="L11" s="212"/>
      <c r="M11" s="212"/>
      <c r="N11" s="211"/>
      <c r="O11" s="211"/>
      <c r="P11" s="211"/>
      <c r="Q11" s="211"/>
      <c r="R11" s="212"/>
      <c r="S11" s="212"/>
      <c r="T11" s="212"/>
      <c r="U11" s="212"/>
      <c r="V11" s="212"/>
      <c r="W11" s="212"/>
      <c r="X11" s="202"/>
      <c r="Y11" s="202"/>
      <c r="Z11" s="202"/>
      <c r="AA11" s="202"/>
      <c r="AB11" s="202"/>
      <c r="AC11" s="202"/>
      <c r="AD11" s="202"/>
      <c r="AE11" s="202" t="s">
        <v>151</v>
      </c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</row>
    <row r="12" spans="1:58">
      <c r="A12" s="216" t="s">
        <v>135</v>
      </c>
      <c r="B12" s="217" t="s">
        <v>110</v>
      </c>
      <c r="C12" s="241" t="s">
        <v>27</v>
      </c>
      <c r="D12" s="218"/>
      <c r="E12" s="219"/>
      <c r="F12" s="220"/>
      <c r="G12" s="220">
        <f>SUMIF(AE13:AE13,"&lt;&gt;NOR",G13:G13)</f>
        <v>0</v>
      </c>
      <c r="H12" s="220"/>
      <c r="I12" s="220">
        <f>SUM(I13:I13)</f>
        <v>0</v>
      </c>
      <c r="J12" s="220"/>
      <c r="K12" s="220">
        <f>SUM(K13:K13)</f>
        <v>0</v>
      </c>
      <c r="L12" s="220"/>
      <c r="M12" s="220">
        <f>SUM(M13:M13)</f>
        <v>0</v>
      </c>
      <c r="N12" s="219"/>
      <c r="O12" s="219">
        <f>SUM(O13:O13)</f>
        <v>0</v>
      </c>
      <c r="P12" s="219"/>
      <c r="Q12" s="219">
        <f>SUM(Q13:Q13)</f>
        <v>0</v>
      </c>
      <c r="R12" s="221"/>
      <c r="S12" s="215"/>
      <c r="T12" s="215">
        <f>SUM(T13:T13)</f>
        <v>0</v>
      </c>
      <c r="U12" s="215"/>
      <c r="V12" s="215"/>
      <c r="W12" s="215"/>
      <c r="AE12" t="s">
        <v>136</v>
      </c>
    </row>
    <row r="13" spans="1:58" outlineLevel="1">
      <c r="A13" s="223">
        <v>3</v>
      </c>
      <c r="B13" s="224" t="s">
        <v>455</v>
      </c>
      <c r="C13" s="242" t="s">
        <v>456</v>
      </c>
      <c r="D13" s="225" t="s">
        <v>448</v>
      </c>
      <c r="E13" s="226">
        <v>1</v>
      </c>
      <c r="F13" s="227"/>
      <c r="G13" s="228">
        <f>ROUND(E13*F13,2)</f>
        <v>0</v>
      </c>
      <c r="H13" s="227"/>
      <c r="I13" s="228">
        <f>ROUND(E13*H13,2)</f>
        <v>0</v>
      </c>
      <c r="J13" s="227"/>
      <c r="K13" s="228">
        <f>ROUND(E13*J13,2)</f>
        <v>0</v>
      </c>
      <c r="L13" s="228">
        <v>21</v>
      </c>
      <c r="M13" s="228">
        <f>G13*(1+L13/100)</f>
        <v>0</v>
      </c>
      <c r="N13" s="226">
        <v>0</v>
      </c>
      <c r="O13" s="226">
        <f>ROUND(E13*N13,2)</f>
        <v>0</v>
      </c>
      <c r="P13" s="226">
        <v>0</v>
      </c>
      <c r="Q13" s="226">
        <f>ROUND(E13*P13,2)</f>
        <v>0</v>
      </c>
      <c r="R13" s="229" t="s">
        <v>149</v>
      </c>
      <c r="S13" s="212">
        <v>0</v>
      </c>
      <c r="T13" s="212">
        <f>ROUND(E13*S13,2)</f>
        <v>0</v>
      </c>
      <c r="U13" s="212"/>
      <c r="V13" s="212" t="s">
        <v>449</v>
      </c>
      <c r="W13" s="212" t="s">
        <v>142</v>
      </c>
      <c r="X13" s="202"/>
      <c r="Y13" s="202"/>
      <c r="Z13" s="202"/>
      <c r="AA13" s="202"/>
      <c r="AB13" s="202"/>
      <c r="AC13" s="202"/>
      <c r="AD13" s="202"/>
      <c r="AE13" s="202" t="s">
        <v>450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</row>
    <row r="14" spans="1:58">
      <c r="A14" s="3"/>
      <c r="B14" s="4"/>
      <c r="C14" s="248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AC14">
        <v>12</v>
      </c>
      <c r="AD14">
        <v>21</v>
      </c>
      <c r="AE14" t="s">
        <v>123</v>
      </c>
    </row>
    <row r="15" spans="1:58">
      <c r="A15" s="205"/>
      <c r="B15" s="206" t="s">
        <v>28</v>
      </c>
      <c r="C15" s="249"/>
      <c r="D15" s="207"/>
      <c r="E15" s="208"/>
      <c r="F15" s="208"/>
      <c r="G15" s="222">
        <f>G7+G12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AC15">
        <f>SUMIF(L6:L13,AC14,G6:G13)</f>
        <v>0</v>
      </c>
      <c r="AD15">
        <f>SUMIF(L6:L13,AD14,G6:G13)</f>
        <v>0</v>
      </c>
      <c r="AE15" t="s">
        <v>224</v>
      </c>
    </row>
    <row r="16" spans="1:58">
      <c r="C16" s="250"/>
      <c r="D16" s="10"/>
      <c r="AE16" t="s">
        <v>226</v>
      </c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>
      <c r="D29" s="10"/>
    </row>
    <row r="30" spans="4:4">
      <c r="D30" s="10"/>
    </row>
    <row r="31" spans="4:4">
      <c r="D31" s="10"/>
    </row>
    <row r="32" spans="4:4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5">
    <mergeCell ref="A1:G1"/>
    <mergeCell ref="C2:G2"/>
    <mergeCell ref="C3:G3"/>
    <mergeCell ref="C9:G9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CC70A003438F40BB0B4D0EAF300461" ma:contentTypeVersion="32" ma:contentTypeDescription="Vytvoří nový dokument" ma:contentTypeScope="" ma:versionID="809ca7f6e68fef81e1038d125e784f32">
  <xsd:schema xmlns:xsd="http://www.w3.org/2001/XMLSchema" xmlns:xs="http://www.w3.org/2001/XMLSchema" xmlns:p="http://schemas.microsoft.com/office/2006/metadata/properties" xmlns:ns2="7121e18b-0634-4c33-baa3-f3de9a020fe8" xmlns:ns3="2c3c911c-8a77-4291-a0b8-f595f9f41878" targetNamespace="http://schemas.microsoft.com/office/2006/metadata/properties" ma:root="true" ma:fieldsID="d1b466fe3151f2438476708bcb0b48f1" ns2:_="" ns3:_="">
    <xsd:import namespace="7121e18b-0634-4c33-baa3-f3de9a020fe8"/>
    <xsd:import namespace="2c3c911c-8a77-4291-a0b8-f595f9f41878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Teams_Channel_Section_Loca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1e18b-0634-4c33-baa3-f3de9a020fe8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Teams_Channel_Section_Location" ma:index="28" nillable="true" ma:displayName="Teams Channel Section Location" ma:internalName="Teams_Channel_Section_Location">
      <xsd:simpleType>
        <xsd:restriction base="dms:Text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34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c911c-8a77-4291-a0b8-f595f9f41878" elementFormDefault="qualified">
    <xsd:import namespace="http://schemas.microsoft.com/office/2006/documentManagement/types"/>
    <xsd:import namespace="http://schemas.microsoft.com/office/infopath/2007/PartnerControls"/>
    <xsd:element name="TaxCatchAll" ma:index="35" nillable="true" ma:displayName="Taxonomy Catch All Column" ma:hidden="true" ma:list="{44ae2456-41c6-4e0d-bd45-ab787d0569d2}" ma:internalName="TaxCatchAll" ma:showField="CatchAllData" ma:web="2c3c911c-8a77-4291-a0b8-f595f9f418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_Channel_Section_Location xmlns="7121e18b-0634-4c33-baa3-f3de9a020fe8" xsi:nil="true"/>
    <Templates xmlns="7121e18b-0634-4c33-baa3-f3de9a020fe8" xsi:nil="true"/>
    <CultureName xmlns="7121e18b-0634-4c33-baa3-f3de9a020fe8" xsi:nil="true"/>
    <Leaders xmlns="7121e18b-0634-4c33-baa3-f3de9a020fe8">
      <UserInfo>
        <DisplayName/>
        <AccountId xsi:nil="true"/>
        <AccountType/>
      </UserInfo>
    </Leaders>
    <Invited_Members xmlns="7121e18b-0634-4c33-baa3-f3de9a020fe8" xsi:nil="true"/>
    <Has_Leaders_Only_SectionGroup xmlns="7121e18b-0634-4c33-baa3-f3de9a020fe8" xsi:nil="true"/>
    <Owner xmlns="7121e18b-0634-4c33-baa3-f3de9a020fe8">
      <UserInfo>
        <DisplayName/>
        <AccountId xsi:nil="true"/>
        <AccountType/>
      </UserInfo>
    </Owner>
    <Distribution_Groups xmlns="7121e18b-0634-4c33-baa3-f3de9a020fe8" xsi:nil="true"/>
    <LMS_Mappings xmlns="7121e18b-0634-4c33-baa3-f3de9a020fe8" xsi:nil="true"/>
    <Invited_Leaders xmlns="7121e18b-0634-4c33-baa3-f3de9a020fe8" xsi:nil="true"/>
    <Is_Collaboration_Space_Locked xmlns="7121e18b-0634-4c33-baa3-f3de9a020fe8" xsi:nil="true"/>
    <Math_Settings xmlns="7121e18b-0634-4c33-baa3-f3de9a020fe8" xsi:nil="true"/>
    <Members xmlns="7121e18b-0634-4c33-baa3-f3de9a020fe8">
      <UserInfo>
        <DisplayName/>
        <AccountId xsi:nil="true"/>
        <AccountType/>
      </UserInfo>
    </Members>
    <NotebookType xmlns="7121e18b-0634-4c33-baa3-f3de9a020fe8" xsi:nil="true"/>
    <AppVersion xmlns="7121e18b-0634-4c33-baa3-f3de9a020fe8" xsi:nil="true"/>
    <DefaultSectionNames xmlns="7121e18b-0634-4c33-baa3-f3de9a020fe8" xsi:nil="true"/>
    <Member_Groups xmlns="7121e18b-0634-4c33-baa3-f3de9a020fe8">
      <UserInfo>
        <DisplayName/>
        <AccountId xsi:nil="true"/>
        <AccountType/>
      </UserInfo>
    </Member_Groups>
    <FolderType xmlns="7121e18b-0634-4c33-baa3-f3de9a020fe8" xsi:nil="true"/>
    <TaxCatchAll xmlns="2c3c911c-8a77-4291-a0b8-f595f9f41878" xsi:nil="true"/>
    <TeamsChannelId xmlns="7121e18b-0634-4c33-baa3-f3de9a020fe8" xsi:nil="true"/>
    <IsNotebookLocked xmlns="7121e18b-0634-4c33-baa3-f3de9a020fe8" xsi:nil="true"/>
    <Self_Registration_Enabled xmlns="7121e18b-0634-4c33-baa3-f3de9a020fe8" xsi:nil="true"/>
    <lcf76f155ced4ddcb4097134ff3c332f xmlns="7121e18b-0634-4c33-baa3-f3de9a020f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EDE18B-C0D0-4B4A-9435-A02081D229C1}"/>
</file>

<file path=customXml/itemProps2.xml><?xml version="1.0" encoding="utf-8"?>
<ds:datastoreItem xmlns:ds="http://schemas.openxmlformats.org/officeDocument/2006/customXml" ds:itemID="{471C5187-0C1C-42CE-A898-00A4408D48BB}"/>
</file>

<file path=customXml/itemProps3.xml><?xml version="1.0" encoding="utf-8"?>
<ds:datastoreItem xmlns:ds="http://schemas.openxmlformats.org/officeDocument/2006/customXml" ds:itemID="{69B6C32B-1F01-4FF0-9D6E-55F21A7969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60</vt:i4>
      </vt:variant>
    </vt:vector>
  </HeadingPairs>
  <TitlesOfParts>
    <vt:vector size="71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01 05 Pol</vt:lpstr>
      <vt:lpstr>01 06 Pol</vt:lpstr>
      <vt:lpstr>01 07 Pol</vt:lpstr>
      <vt:lpstr>01 08 Pol</vt:lpstr>
      <vt:lpstr>Stavba!CelkemDPHVypocet</vt:lpstr>
      <vt:lpstr>CenaCelkem</vt:lpstr>
      <vt:lpstr>CenaCelkemBezDPH</vt:lpstr>
      <vt:lpstr>Stavba!CenaCelkemVypocet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'01 05 Pol'!Názvy_tisku</vt:lpstr>
      <vt:lpstr>'01 06 Pol'!Názvy_tisku</vt:lpstr>
      <vt:lpstr>'01 07 Pol'!Názvy_tisku</vt:lpstr>
      <vt:lpstr>'01 08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'01 06 Pol'!Oblast_tisku</vt:lpstr>
      <vt:lpstr>'01 07 Pol'!Oblast_tisku</vt:lpstr>
      <vt:lpstr>'01 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mechp</cp:lastModifiedBy>
  <cp:lastPrinted>2019-03-19T12:27:02Z</cp:lastPrinted>
  <dcterms:created xsi:type="dcterms:W3CDTF">2009-04-08T07:15:50Z</dcterms:created>
  <dcterms:modified xsi:type="dcterms:W3CDTF">2025-04-29T07:24:19Z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0x01010043CC70A003438F40BB0B4D0EAF300461</vt:lpwstr>
  </property>
  <property fmtid="{D5CDD505-2E9C-101B-9397-08002B2CF9AE}" pid="3" name="MediaServiceImageTags">
    <vt:lpwstr/>
  </property>
</Properties>
</file>