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can0017\Desktop\PODESTY UČEBNY ELEKTRO TZ UPRAVENÉ\"/>
    </mc:Choice>
  </mc:AlternateContent>
  <xr:revisionPtr revIDLastSave="0" documentId="13_ncr:1_{F0A1E178-8EC1-41A6-9E1A-1C3BD1236EF0}" xr6:coauthVersionLast="36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ace stavby" sheetId="1" r:id="rId1"/>
    <sheet name="01 - Stavební úpravy a mo..." sheetId="2" r:id="rId2"/>
  </sheets>
  <definedNames>
    <definedName name="_xlnm._FilterDatabase" localSheetId="1" hidden="1">'01 - Stavební úpravy a mo...'!$C$134:$K$361</definedName>
    <definedName name="_xlnm.Print_Titles" localSheetId="1">'01 - Stavební úpravy a mo...'!$134:$134</definedName>
    <definedName name="_xlnm.Print_Titles" localSheetId="0">'Rekapitulace stavby'!$92:$92</definedName>
    <definedName name="_xlnm.Print_Area" localSheetId="1">'01 - Stavební úpravy a mo...'!$C$4:$J$76,'01 - Stavební úpravy a mo...'!$C$82:$J$116,'01 - Stavební úpravy a mo...'!$C$122:$J$361</definedName>
    <definedName name="_xlnm.Print_Area" localSheetId="0">'Rekapitulace stavby'!$D$4:$AO$76,'Rekapitulace stavby'!$C$82:$AQ$96</definedName>
  </definedNames>
  <calcPr calcId="191029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47" i="2"/>
  <c r="BH347" i="2"/>
  <c r="BG347" i="2"/>
  <c r="BF347" i="2"/>
  <c r="T347" i="2"/>
  <c r="R347" i="2"/>
  <c r="P347" i="2"/>
  <c r="BI344" i="2"/>
  <c r="BH344" i="2"/>
  <c r="BG344" i="2"/>
  <c r="BF344" i="2"/>
  <c r="T344" i="2"/>
  <c r="R344" i="2"/>
  <c r="P344" i="2"/>
  <c r="BI340" i="2"/>
  <c r="BH340" i="2"/>
  <c r="BG340" i="2"/>
  <c r="BF340" i="2"/>
  <c r="T340" i="2"/>
  <c r="R340" i="2"/>
  <c r="P340" i="2"/>
  <c r="BI337" i="2"/>
  <c r="BH337" i="2"/>
  <c r="BG337" i="2"/>
  <c r="BF337" i="2"/>
  <c r="T337" i="2"/>
  <c r="R337" i="2"/>
  <c r="P337" i="2"/>
  <c r="BI330" i="2"/>
  <c r="BH330" i="2"/>
  <c r="BG330" i="2"/>
  <c r="BF330" i="2"/>
  <c r="T330" i="2"/>
  <c r="R330" i="2"/>
  <c r="P330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09" i="2"/>
  <c r="BH309" i="2"/>
  <c r="BG309" i="2"/>
  <c r="BF309" i="2"/>
  <c r="T309" i="2"/>
  <c r="R309" i="2"/>
  <c r="P309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T204" i="2"/>
  <c r="R205" i="2"/>
  <c r="R204" i="2" s="1"/>
  <c r="P205" i="2"/>
  <c r="P204" i="2"/>
  <c r="BI201" i="2"/>
  <c r="BH201" i="2"/>
  <c r="BG201" i="2"/>
  <c r="BF201" i="2"/>
  <c r="T201" i="2"/>
  <c r="T200" i="2" s="1"/>
  <c r="R201" i="2"/>
  <c r="R200" i="2" s="1"/>
  <c r="P201" i="2"/>
  <c r="P200" i="2" s="1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0" i="2"/>
  <c r="BH180" i="2"/>
  <c r="BG180" i="2"/>
  <c r="BF180" i="2"/>
  <c r="T180" i="2"/>
  <c r="T179" i="2"/>
  <c r="R180" i="2"/>
  <c r="R179" i="2" s="1"/>
  <c r="P180" i="2"/>
  <c r="P179" i="2"/>
  <c r="BI176" i="2"/>
  <c r="BH176" i="2"/>
  <c r="BG176" i="2"/>
  <c r="BF176" i="2"/>
  <c r="T176" i="2"/>
  <c r="T175" i="2" s="1"/>
  <c r="R176" i="2"/>
  <c r="R175" i="2"/>
  <c r="P176" i="2"/>
  <c r="P175" i="2" s="1"/>
  <c r="BI172" i="2"/>
  <c r="BH172" i="2"/>
  <c r="BG172" i="2"/>
  <c r="BF172" i="2"/>
  <c r="T172" i="2"/>
  <c r="T171" i="2" s="1"/>
  <c r="R172" i="2"/>
  <c r="R171" i="2" s="1"/>
  <c r="P172" i="2"/>
  <c r="P171" i="2" s="1"/>
  <c r="BI170" i="2"/>
  <c r="BH170" i="2"/>
  <c r="BG170" i="2"/>
  <c r="BF170" i="2"/>
  <c r="T170" i="2"/>
  <c r="R170" i="2"/>
  <c r="P170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49" i="2"/>
  <c r="BH149" i="2"/>
  <c r="BG149" i="2"/>
  <c r="BF149" i="2"/>
  <c r="T149" i="2"/>
  <c r="R149" i="2"/>
  <c r="P149" i="2"/>
  <c r="BI145" i="2"/>
  <c r="BH145" i="2"/>
  <c r="BG145" i="2"/>
  <c r="BF145" i="2"/>
  <c r="T145" i="2"/>
  <c r="R145" i="2"/>
  <c r="P145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J132" i="2"/>
  <c r="J131" i="2"/>
  <c r="F131" i="2"/>
  <c r="F129" i="2"/>
  <c r="E127" i="2"/>
  <c r="J92" i="2"/>
  <c r="J91" i="2"/>
  <c r="F91" i="2"/>
  <c r="F89" i="2"/>
  <c r="E87" i="2"/>
  <c r="J18" i="2"/>
  <c r="E18" i="2"/>
  <c r="F92" i="2" s="1"/>
  <c r="J17" i="2"/>
  <c r="J12" i="2"/>
  <c r="J89" i="2" s="1"/>
  <c r="E7" i="2"/>
  <c r="E125" i="2" s="1"/>
  <c r="L90" i="1"/>
  <c r="AM90" i="1"/>
  <c r="AM89" i="1"/>
  <c r="L89" i="1"/>
  <c r="AM87" i="1"/>
  <c r="L87" i="1"/>
  <c r="L85" i="1"/>
  <c r="L84" i="1"/>
  <c r="J361" i="2"/>
  <c r="J322" i="2"/>
  <c r="BK313" i="2"/>
  <c r="J297" i="2"/>
  <c r="BK282" i="2"/>
  <c r="BK251" i="2"/>
  <c r="J246" i="2"/>
  <c r="J228" i="2"/>
  <c r="BK215" i="2"/>
  <c r="J201" i="2"/>
  <c r="BK193" i="2"/>
  <c r="BK176" i="2"/>
  <c r="J163" i="2"/>
  <c r="J141" i="2"/>
  <c r="BK324" i="2"/>
  <c r="BK298" i="2"/>
  <c r="J274" i="2"/>
  <c r="BK253" i="2"/>
  <c r="J241" i="2"/>
  <c r="J208" i="2"/>
  <c r="BK198" i="2"/>
  <c r="J170" i="2"/>
  <c r="BK138" i="2"/>
  <c r="BK317" i="2"/>
  <c r="BK284" i="2"/>
  <c r="BK273" i="2"/>
  <c r="BK261" i="2"/>
  <c r="BK239" i="2"/>
  <c r="BK218" i="2"/>
  <c r="BK191" i="2"/>
  <c r="BK361" i="2"/>
  <c r="BK330" i="2"/>
  <c r="J319" i="2"/>
  <c r="BK309" i="2"/>
  <c r="J295" i="2"/>
  <c r="J284" i="2"/>
  <c r="BK271" i="2"/>
  <c r="J266" i="2"/>
  <c r="J253" i="2"/>
  <c r="J243" i="2"/>
  <c r="J218" i="2"/>
  <c r="J207" i="2"/>
  <c r="BK145" i="2"/>
  <c r="J344" i="2"/>
  <c r="J337" i="2"/>
  <c r="BK315" i="2"/>
  <c r="BK303" i="2"/>
  <c r="J288" i="2"/>
  <c r="BK255" i="2"/>
  <c r="J239" i="2"/>
  <c r="J223" i="2"/>
  <c r="BK213" i="2"/>
  <c r="BK195" i="2"/>
  <c r="J180" i="2"/>
  <c r="BK170" i="2"/>
  <c r="BK149" i="2"/>
  <c r="J305" i="2"/>
  <c r="J286" i="2"/>
  <c r="J261" i="2"/>
  <c r="BK243" i="2"/>
  <c r="BK228" i="2"/>
  <c r="J205" i="2"/>
  <c r="J195" i="2"/>
  <c r="BK160" i="2"/>
  <c r="BK360" i="2"/>
  <c r="J301" i="2"/>
  <c r="J282" i="2"/>
  <c r="J271" i="2"/>
  <c r="J258" i="2"/>
  <c r="BK241" i="2"/>
  <c r="BK220" i="2"/>
  <c r="BK205" i="2"/>
  <c r="J176" i="2"/>
  <c r="BK344" i="2"/>
  <c r="BK322" i="2"/>
  <c r="J313" i="2"/>
  <c r="BK297" i="2"/>
  <c r="BK288" i="2"/>
  <c r="J273" i="2"/>
  <c r="J262" i="2"/>
  <c r="J254" i="2"/>
  <c r="J235" i="2"/>
  <c r="J225" i="2"/>
  <c r="J216" i="2"/>
  <c r="BK163" i="2"/>
  <c r="J347" i="2"/>
  <c r="BK337" i="2"/>
  <c r="BK319" i="2"/>
  <c r="J309" i="2"/>
  <c r="J289" i="2"/>
  <c r="J277" i="2"/>
  <c r="BK248" i="2"/>
  <c r="J232" i="2"/>
  <c r="BK216" i="2"/>
  <c r="BK208" i="2"/>
  <c r="J198" i="2"/>
  <c r="J191" i="2"/>
  <c r="J172" i="2"/>
  <c r="J160" i="2"/>
  <c r="J138" i="2"/>
  <c r="BK340" i="2"/>
  <c r="BK301" i="2"/>
  <c r="J270" i="2"/>
  <c r="BK246" i="2"/>
  <c r="J215" i="2"/>
  <c r="BK207" i="2"/>
  <c r="BK201" i="2"/>
  <c r="BK172" i="2"/>
  <c r="J145" i="2"/>
  <c r="J340" i="2"/>
  <c r="BK295" i="2"/>
  <c r="J268" i="2"/>
  <c r="BK262" i="2"/>
  <c r="BK245" i="2"/>
  <c r="BK225" i="2"/>
  <c r="J211" i="2"/>
  <c r="AS94" i="1"/>
  <c r="BK347" i="2"/>
  <c r="J330" i="2"/>
  <c r="J317" i="2"/>
  <c r="J303" i="2"/>
  <c r="BK289" i="2"/>
  <c r="BK274" i="2"/>
  <c r="BK268" i="2"/>
  <c r="BK258" i="2"/>
  <c r="J251" i="2"/>
  <c r="J245" i="2"/>
  <c r="BK223" i="2"/>
  <c r="BK211" i="2"/>
  <c r="J149" i="2"/>
  <c r="BK305" i="2"/>
  <c r="BK277" i="2"/>
  <c r="BK266" i="2"/>
  <c r="BK254" i="2"/>
  <c r="BK235" i="2"/>
  <c r="J213" i="2"/>
  <c r="BK180" i="2"/>
  <c r="J360" i="2"/>
  <c r="J324" i="2"/>
  <c r="J315" i="2"/>
  <c r="J298" i="2"/>
  <c r="BK286" i="2"/>
  <c r="BK270" i="2"/>
  <c r="J255" i="2"/>
  <c r="J248" i="2"/>
  <c r="BK232" i="2"/>
  <c r="J220" i="2"/>
  <c r="J193" i="2"/>
  <c r="BK141" i="2"/>
  <c r="T339" i="2" l="1"/>
  <c r="R339" i="2"/>
  <c r="P339" i="2"/>
  <c r="BK137" i="2"/>
  <c r="J137" i="2" s="1"/>
  <c r="J98" i="2" s="1"/>
  <c r="P137" i="2"/>
  <c r="P190" i="2"/>
  <c r="BK206" i="2"/>
  <c r="J206" i="2"/>
  <c r="J106" i="2" s="1"/>
  <c r="T206" i="2"/>
  <c r="BK222" i="2"/>
  <c r="J222" i="2" s="1"/>
  <c r="J108" i="2" s="1"/>
  <c r="R222" i="2"/>
  <c r="R234" i="2"/>
  <c r="P260" i="2"/>
  <c r="BK267" i="2"/>
  <c r="J267" i="2" s="1"/>
  <c r="J111" i="2" s="1"/>
  <c r="BK276" i="2"/>
  <c r="J276" i="2"/>
  <c r="J112" i="2" s="1"/>
  <c r="T276" i="2"/>
  <c r="R300" i="2"/>
  <c r="BK359" i="2"/>
  <c r="J359" i="2" s="1"/>
  <c r="J115" i="2" s="1"/>
  <c r="P359" i="2"/>
  <c r="T137" i="2"/>
  <c r="BK190" i="2"/>
  <c r="J190" i="2" s="1"/>
  <c r="J102" i="2" s="1"/>
  <c r="T190" i="2"/>
  <c r="T136" i="2" s="1"/>
  <c r="R206" i="2"/>
  <c r="P210" i="2"/>
  <c r="T210" i="2"/>
  <c r="BK234" i="2"/>
  <c r="J234" i="2" s="1"/>
  <c r="J109" i="2" s="1"/>
  <c r="T234" i="2"/>
  <c r="R260" i="2"/>
  <c r="P267" i="2"/>
  <c r="T267" i="2"/>
  <c r="R276" i="2"/>
  <c r="P300" i="2"/>
  <c r="T359" i="2"/>
  <c r="R137" i="2"/>
  <c r="R190" i="2"/>
  <c r="P206" i="2"/>
  <c r="BK210" i="2"/>
  <c r="J210" i="2"/>
  <c r="J107" i="2"/>
  <c r="R210" i="2"/>
  <c r="P222" i="2"/>
  <c r="T222" i="2"/>
  <c r="P234" i="2"/>
  <c r="BK260" i="2"/>
  <c r="J260" i="2" s="1"/>
  <c r="J110" i="2" s="1"/>
  <c r="T260" i="2"/>
  <c r="R267" i="2"/>
  <c r="P276" i="2"/>
  <c r="BK300" i="2"/>
  <c r="J300" i="2" s="1"/>
  <c r="J113" i="2" s="1"/>
  <c r="T300" i="2"/>
  <c r="R359" i="2"/>
  <c r="BK171" i="2"/>
  <c r="J171" i="2" s="1"/>
  <c r="J99" i="2" s="1"/>
  <c r="BK200" i="2"/>
  <c r="J200" i="2"/>
  <c r="J103" i="2" s="1"/>
  <c r="BK204" i="2"/>
  <c r="J204" i="2"/>
  <c r="J105" i="2" s="1"/>
  <c r="BK339" i="2"/>
  <c r="J339" i="2" s="1"/>
  <c r="J114" i="2" s="1"/>
  <c r="BK175" i="2"/>
  <c r="J175" i="2" s="1"/>
  <c r="J100" i="2" s="1"/>
  <c r="BK179" i="2"/>
  <c r="J179" i="2" s="1"/>
  <c r="J101" i="2" s="1"/>
  <c r="E85" i="2"/>
  <c r="F132" i="2"/>
  <c r="BE149" i="2"/>
  <c r="BE170" i="2"/>
  <c r="BE172" i="2"/>
  <c r="BE195" i="2"/>
  <c r="BE198" i="2"/>
  <c r="BE201" i="2"/>
  <c r="BE213" i="2"/>
  <c r="BE215" i="2"/>
  <c r="BE225" i="2"/>
  <c r="BE239" i="2"/>
  <c r="BE245" i="2"/>
  <c r="BE282" i="2"/>
  <c r="BE303" i="2"/>
  <c r="BE324" i="2"/>
  <c r="BE330" i="2"/>
  <c r="J129" i="2"/>
  <c r="BE141" i="2"/>
  <c r="BE145" i="2"/>
  <c r="BE160" i="2"/>
  <c r="BE163" i="2"/>
  <c r="BE193" i="2"/>
  <c r="BE205" i="2"/>
  <c r="BE207" i="2"/>
  <c r="BE223" i="2"/>
  <c r="BE228" i="2"/>
  <c r="BE246" i="2"/>
  <c r="BE251" i="2"/>
  <c r="BE255" i="2"/>
  <c r="BE274" i="2"/>
  <c r="BE286" i="2"/>
  <c r="BE289" i="2"/>
  <c r="BE309" i="2"/>
  <c r="BE313" i="2"/>
  <c r="BE319" i="2"/>
  <c r="BE337" i="2"/>
  <c r="BE340" i="2"/>
  <c r="BE344" i="2"/>
  <c r="BE347" i="2"/>
  <c r="BE361" i="2"/>
  <c r="BE138" i="2"/>
  <c r="BE176" i="2"/>
  <c r="BE180" i="2"/>
  <c r="BE191" i="2"/>
  <c r="BE208" i="2"/>
  <c r="BE211" i="2"/>
  <c r="BE216" i="2"/>
  <c r="BE220" i="2"/>
  <c r="BE232" i="2"/>
  <c r="BE235" i="2"/>
  <c r="BE248" i="2"/>
  <c r="BE262" i="2"/>
  <c r="BE271" i="2"/>
  <c r="BE277" i="2"/>
  <c r="BE288" i="2"/>
  <c r="BE295" i="2"/>
  <c r="BE315" i="2"/>
  <c r="BE317" i="2"/>
  <c r="BE322" i="2"/>
  <c r="BE218" i="2"/>
  <c r="BE241" i="2"/>
  <c r="BE243" i="2"/>
  <c r="BE253" i="2"/>
  <c r="BE254" i="2"/>
  <c r="BE258" i="2"/>
  <c r="BE261" i="2"/>
  <c r="BE266" i="2"/>
  <c r="BE268" i="2"/>
  <c r="BE270" i="2"/>
  <c r="BE273" i="2"/>
  <c r="BE284" i="2"/>
  <c r="BE297" i="2"/>
  <c r="BE298" i="2"/>
  <c r="BE301" i="2"/>
  <c r="BE305" i="2"/>
  <c r="BE360" i="2"/>
  <c r="F37" i="2"/>
  <c r="BD95" i="1" s="1"/>
  <c r="BD94" i="1" s="1"/>
  <c r="W33" i="1" s="1"/>
  <c r="J34" i="2"/>
  <c r="AW95" i="1" s="1"/>
  <c r="F36" i="2"/>
  <c r="BC95" i="1" s="1"/>
  <c r="BC94" i="1" s="1"/>
  <c r="W32" i="1" s="1"/>
  <c r="F34" i="2"/>
  <c r="BA95" i="1"/>
  <c r="BA94" i="1" s="1"/>
  <c r="AW94" i="1" s="1"/>
  <c r="AK30" i="1" s="1"/>
  <c r="F35" i="2"/>
  <c r="BB95" i="1" s="1"/>
  <c r="BB94" i="1" s="1"/>
  <c r="W31" i="1" s="1"/>
  <c r="P203" i="2" l="1"/>
  <c r="P136" i="2"/>
  <c r="R203" i="2"/>
  <c r="T203" i="2"/>
  <c r="T135" i="2" s="1"/>
  <c r="R136" i="2"/>
  <c r="R135" i="2" s="1"/>
  <c r="P135" i="2"/>
  <c r="AU95" i="1"/>
  <c r="AU94" i="1" s="1"/>
  <c r="BK136" i="2"/>
  <c r="J136" i="2" s="1"/>
  <c r="J97" i="2" s="1"/>
  <c r="BK203" i="2"/>
  <c r="J203" i="2"/>
  <c r="J104" i="2"/>
  <c r="AY94" i="1"/>
  <c r="W30" i="1"/>
  <c r="AX94" i="1"/>
  <c r="F33" i="2"/>
  <c r="AZ95" i="1" s="1"/>
  <c r="AZ94" i="1" s="1"/>
  <c r="W29" i="1" s="1"/>
  <c r="J33" i="2"/>
  <c r="AV95" i="1" s="1"/>
  <c r="AT95" i="1" s="1"/>
  <c r="BK135" i="2" l="1"/>
  <c r="J135" i="2"/>
  <c r="J96" i="2" s="1"/>
  <c r="AV94" i="1"/>
  <c r="AK29" i="1" s="1"/>
  <c r="J30" i="2" l="1"/>
  <c r="AG95" i="1"/>
  <c r="AG94" i="1"/>
  <c r="AK26" i="1" s="1"/>
  <c r="AK35" i="1" s="1"/>
  <c r="AT94" i="1"/>
  <c r="J39" i="2" l="1"/>
  <c r="AN94" i="1"/>
  <c r="AN95" i="1"/>
</calcChain>
</file>

<file path=xl/sharedStrings.xml><?xml version="1.0" encoding="utf-8"?>
<sst xmlns="http://schemas.openxmlformats.org/spreadsheetml/2006/main" count="2386" uniqueCount="580">
  <si>
    <t>Export Komplet</t>
  </si>
  <si>
    <t/>
  </si>
  <si>
    <t>2.0</t>
  </si>
  <si>
    <t>False</t>
  </si>
  <si>
    <t>{01b79f42-5442-4398-9ddc-13da7105a7c0}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</si>
  <si>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</si>
  <si>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</si>
  <si>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</si>
  <si>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</si>
  <si>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</si>
  <si>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</si>
  <si>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</si>
  <si>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</si>
  <si>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</si>
  <si>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</si>
  <si>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</si>
  <si>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Slezská univerzita - p. č. 1210/8</t>
  </si>
  <si>
    <t>KSO:</t>
  </si>
  <si>
    <t>CC-CZ:</t>
  </si>
  <si>
    <t>Místo:</t>
  </si>
  <si>
    <t>Karviná</t>
  </si>
  <si>
    <t>Datum:</t>
  </si>
  <si>
    <t>10. 2. 2025</t>
  </si>
  <si>
    <t>Zadavatel:</t>
  </si>
  <si>
    <t>IČ:</t>
  </si>
  <si>
    <t>Slezská univerzita v Opavě</t>
  </si>
  <si>
    <t>DIČ:</t>
  </si>
  <si>
    <t>Uchazeč:</t>
  </si>
  <si>
    <t>Vyplň údaj</t>
  </si>
  <si>
    <t>Projektant:</t>
  </si>
  <si>
    <t>ing. Kateřina Swiatková</t>
  </si>
  <si>
    <t>True</t>
  </si>
  <si>
    <t>Zpracovatel:</t>
  </si>
  <si>
    <t>ing. Jiří Krejča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</si>
  <si>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</si>
  <si>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</si>
  <si>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</si>
  <si>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</si>
  <si>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</si>
  <si>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</si>
  <si>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</si>
  <si>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</si>
  <si>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</si>
  <si>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</si>
  <si>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</si>
  <si>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</si>
  <si>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</si>
  <si>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</si>
  <si>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</si>
  <si>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</si>
  <si>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</si>
  <si>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</si>
  <si>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</si>
  <si>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</si>
  <si>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</si>
  <si>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</si>
  <si>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</si>
  <si>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</si>
  <si>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</si>
  <si>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</si>
  <si>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</si>
  <si>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</si>
  <si>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</si>
  <si>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</si>
  <si>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</si>
  <si>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</si>
  <si>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</si>
  <si>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</si>
  <si>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</si>
  <si>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</si>
  <si>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</si>
  <si>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</si>
  <si>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</si>
  <si>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</si>
  <si>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</si>
  <si>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</si>
  <si>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</si>
  <si>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</si>
  <si>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</si>
  <si>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</si>
  <si>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</si>
  <si>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 a modernizace učebny A 111</t>
  </si>
  <si>
    <t>STA</t>
  </si>
  <si>
    <t>1</t>
  </si>
  <si>
    <t>{3bbb1600-eb92-4e74-ab03-4d1fc232de16}</t>
  </si>
  <si>
    <t>2</t>
  </si>
  <si>
    <t>KRYCÍ LIST SOUPISU PRACÍ</t>
  </si>
  <si>
    <t>Objekt:</t>
  </si>
  <si>
    <t>01 - Stavební úpravy a modernizace učebny A 111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</si>
  <si>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</si>
  <si>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</si>
  <si>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</si>
  <si>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</si>
  <si>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</si>
  <si>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</si>
  <si>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61 - Úprava povrchů vnitřních</t>
  </si>
  <si>
    <t xml:space="preserve">    94 - Lešení</t>
  </si>
  <si>
    <t xml:space="preserve">    95 - Dokončovací konstrukce a práce </t>
  </si>
  <si>
    <t xml:space="preserve">    97 - Ostatní bourací práce</t>
  </si>
  <si>
    <t xml:space="preserve">    997 - Doprava suti a vybouraných hmot</t>
  </si>
  <si>
    <t xml:space="preserve">    998 - Přesun hmot</t>
  </si>
  <si>
    <t>PSV - Práce a dodávky PSV</t>
  </si>
  <si>
    <t xml:space="preserve">    711 - Izolace proti vodě</t>
  </si>
  <si>
    <t xml:space="preserve">    714 - Akustická a protiotřesová opatření</t>
  </si>
  <si>
    <t xml:space="preserve">    725 - Zdravotechnika - zařizovací předměty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</si>
  <si>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</si>
  <si>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</si>
  <si>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</si>
  <si>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</si>
  <si>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781 - Obklady keramické</t>
  </si>
  <si>
    <t xml:space="preserve">    783 - Nátěry</t>
  </si>
  <si>
    <t xml:space="preserve">    784 - Malby</t>
  </si>
  <si>
    <t xml:space="preserve">    786 - Čalounické úpravy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</si>
  <si>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</si>
  <si>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</si>
  <si>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</si>
  <si>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</si>
  <si>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</si>
  <si>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</si>
  <si>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</si>
  <si>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</si>
  <si>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</si>
  <si>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</si>
  <si>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</si>
  <si>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</si>
  <si>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</si>
  <si>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</si>
  <si>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</si>
  <si>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</si>
  <si>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61</t>
  </si>
  <si>
    <t>Úprava povrchů vnitřních</t>
  </si>
  <si>
    <t>K</t>
  </si>
  <si>
    <t>612131121</t>
  </si>
  <si>
    <t xml:space="preserve">Penetrační disperzní nátěr vnitřních stěn </t>
  </si>
  <si>
    <t>m2</t>
  </si>
  <si>
    <t>4</t>
  </si>
  <si>
    <t>41387506</t>
  </si>
  <si>
    <t>Online PSC</t>
  </si>
  <si>
    <t>https://podminky.urs.cz/item/CS_URS_2025_01/612131121</t>
  </si>
  <si>
    <t>VV</t>
  </si>
  <si>
    <t>17,67+77,6</t>
  </si>
  <si>
    <t>612111111</t>
  </si>
  <si>
    <t>Vyspravení celoplošné cementovou stěrkou vnitřních stěn betonových nebo železobetonových</t>
  </si>
  <si>
    <t>1158574218</t>
  </si>
  <si>
    <t>https://podminky.urs.cz/item/CS_URS_2025_01/612111111</t>
  </si>
  <si>
    <t>"3</t>
  </si>
  <si>
    <t>6,20*2,85</t>
  </si>
  <si>
    <t>3</t>
  </si>
  <si>
    <t>612321121</t>
  </si>
  <si>
    <t xml:space="preserve">Vápenocementová omítka hladká jednovrstvá vnitřních stěn </t>
  </si>
  <si>
    <t>-391024906</t>
  </si>
  <si>
    <t>https://podminky.urs.cz/item/CS_URS_2025_01/612321121</t>
  </si>
  <si>
    <t>"7</t>
  </si>
  <si>
    <t>(6,45+0,20)*2,85-(1,45*2,0)-0,005</t>
  </si>
  <si>
    <t>612341121</t>
  </si>
  <si>
    <t>Sádrová omítka hladká jednovrstvá vnitřních stěn</t>
  </si>
  <si>
    <t>59968552</t>
  </si>
  <si>
    <t>https://podminky.urs.cz/item/CS_URS_2025_01/612341121</t>
  </si>
  <si>
    <t>(13,5+6,2)*2*2,85</t>
  </si>
  <si>
    <t>"odpočet otvorů</t>
  </si>
  <si>
    <t>-((1,5*2,1)*5+(3,0*2,1)+(1,55*2,05))</t>
  </si>
  <si>
    <t>"přípočet ostění</t>
  </si>
  <si>
    <t>((5,7*5)+7,2)*0,23</t>
  </si>
  <si>
    <t>"odpočet stěrky</t>
  </si>
  <si>
    <t>-6,20*2,85</t>
  </si>
  <si>
    <t>-0,003</t>
  </si>
  <si>
    <t>Součet</t>
  </si>
  <si>
    <t>5</t>
  </si>
  <si>
    <t>619996147</t>
  </si>
  <si>
    <t>Ochrana podlahy zakrytím geotextilií</t>
  </si>
  <si>
    <t>2116274394</t>
  </si>
  <si>
    <t>https://podminky.urs.cz/item/CS_URS_2025_01/619996147</t>
  </si>
  <si>
    <t>13,5*6,2</t>
  </si>
  <si>
    <t>6</t>
  </si>
  <si>
    <t>622143005</t>
  </si>
  <si>
    <t>Montáž omítníků plastových, pozinkovaných nebo dřevěných</t>
  </si>
  <si>
    <t>m</t>
  </si>
  <si>
    <t>-70875960</t>
  </si>
  <si>
    <t>https://podminky.urs.cz/item/CS_URS_2025_01/622143005</t>
  </si>
  <si>
    <t>"zdi</t>
  </si>
  <si>
    <t>2,85*4</t>
  </si>
  <si>
    <t>"ostění oken</t>
  </si>
  <si>
    <t>(2,1*9)+(1,5*5)+3,0</t>
  </si>
  <si>
    <t>7</t>
  </si>
  <si>
    <t>M</t>
  </si>
  <si>
    <t>59051516</t>
  </si>
  <si>
    <t>profil začišťovací PVC pro ostění vnitřních omítek</t>
  </si>
  <si>
    <t>8</t>
  </si>
  <si>
    <t>-1803741250</t>
  </si>
  <si>
    <t>94</t>
  </si>
  <si>
    <t>Lešení</t>
  </si>
  <si>
    <t>949101111</t>
  </si>
  <si>
    <t>Lešení pomocné pro objekty pozemních staveb s lešeňovou podlahou v do 1,9 m zatížení do 150 kg/m2</t>
  </si>
  <si>
    <t>-2018457931</t>
  </si>
  <si>
    <t>https://podminky.urs.cz/item/CS_URS_2025_01/949101111</t>
  </si>
  <si>
    <t>95</t>
  </si>
  <si>
    <t xml:space="preserve">Dokončovací konstrukce a práce </t>
  </si>
  <si>
    <t>9</t>
  </si>
  <si>
    <t>952901111</t>
  </si>
  <si>
    <t>Vyčištění budov občanské výstavby při výšce podlaží do 4 m</t>
  </si>
  <si>
    <t>-1849382269</t>
  </si>
  <si>
    <t>https://podminky.urs.cz/item/CS_URS_2025_01/952901111</t>
  </si>
  <si>
    <t>14,0*7,0</t>
  </si>
  <si>
    <t>97</t>
  </si>
  <si>
    <t>Ostatní bourací práce</t>
  </si>
  <si>
    <t>10</t>
  </si>
  <si>
    <t>978013191</t>
  </si>
  <si>
    <t>Otlučení (osekání) vnitřní vápenné nebo vápenocementové omítky stěn v rozsahu přes 50 do 100 %</t>
  </si>
  <si>
    <t>-1188166094</t>
  </si>
  <si>
    <t>https://podminky.urs.cz/item/CS_URS_2025_01/978013191</t>
  </si>
  <si>
    <t>(13,5+6,20)*2*2,85</t>
  </si>
  <si>
    <t>-((1,5*2,1)*5+(3,0*2,1)+(1,45*2,0)+(1,5*1,0))</t>
  </si>
  <si>
    <t>((5,7*5)+7,2)*0,23-0,001</t>
  </si>
  <si>
    <t>-17,67</t>
  </si>
  <si>
    <t>997</t>
  </si>
  <si>
    <t>Doprava suti a vybouraných hmot</t>
  </si>
  <si>
    <t>11</t>
  </si>
  <si>
    <t>997013211</t>
  </si>
  <si>
    <t>Vnitrostaveništní doprava suti a vybouraných hmot pro budovy v do 6 m ručně</t>
  </si>
  <si>
    <t>t</t>
  </si>
  <si>
    <t>-303055393</t>
  </si>
  <si>
    <t>https://podminky.urs.cz/item/CS_URS_2025_01/997013211</t>
  </si>
  <si>
    <t>997013501</t>
  </si>
  <si>
    <t>Odvoz suti a vybouraných hmot na skládku nebo meziskládku do 1 km se složením</t>
  </si>
  <si>
    <t>-496740412</t>
  </si>
  <si>
    <t>https://podminky.urs.cz/item/CS_URS_2025_01/997013501</t>
  </si>
  <si>
    <t>13</t>
  </si>
  <si>
    <t>997013509</t>
  </si>
  <si>
    <t>Příplatek k odvozu suti a vybouraných hmot na skládku ZKD 1 km přes 1 km</t>
  </si>
  <si>
    <t>190170432</t>
  </si>
  <si>
    <t>https://podminky.urs.cz/item/CS_URS_2025_01/997013509</t>
  </si>
  <si>
    <t>5,314*11 'Přepočtené koeficientem množství</t>
  </si>
  <si>
    <t>14</t>
  </si>
  <si>
    <t>997013601</t>
  </si>
  <si>
    <t xml:space="preserve">Poplatek za uložení na skládce </t>
  </si>
  <si>
    <t>1162827764</t>
  </si>
  <si>
    <t>https://podminky.urs.cz/item/CS_URS_2025_01/997013601</t>
  </si>
  <si>
    <t>998</t>
  </si>
  <si>
    <t>Přesun hmot</t>
  </si>
  <si>
    <t>15</t>
  </si>
  <si>
    <t>998018002</t>
  </si>
  <si>
    <t>Přesun hmot pro budovy ruční pro budovy v přes 6 do 12 m</t>
  </si>
  <si>
    <t>-1301105368</t>
  </si>
  <si>
    <t>https://podminky.urs.cz/item/CS_URS_2025_01/998018002</t>
  </si>
  <si>
    <t>PSV</t>
  </si>
  <si>
    <t>Práce a dodávky PSV</t>
  </si>
  <si>
    <t>711</t>
  </si>
  <si>
    <t>Izolace proti vodě</t>
  </si>
  <si>
    <t>16</t>
  </si>
  <si>
    <t>711113127.SKA</t>
  </si>
  <si>
    <t>312038499</t>
  </si>
  <si>
    <t>714</t>
  </si>
  <si>
    <t>Akustická a protiotřesová opatření</t>
  </si>
  <si>
    <t>17</t>
  </si>
  <si>
    <t>71411220R</t>
  </si>
  <si>
    <t xml:space="preserve">Montáž akustických obkladů stěn </t>
  </si>
  <si>
    <t>ks</t>
  </si>
  <si>
    <t>-354124023</t>
  </si>
  <si>
    <t>18</t>
  </si>
  <si>
    <t>6254300R</t>
  </si>
  <si>
    <t>Kruhová obklady</t>
  </si>
  <si>
    <t>32</t>
  </si>
  <si>
    <t>-1061596774</t>
  </si>
  <si>
    <t>68,5185185185185*1,08 'Přepočtené koeficientem množství</t>
  </si>
  <si>
    <t>725</t>
  </si>
  <si>
    <t>Zdravotechnika - zařizovací předměty</t>
  </si>
  <si>
    <t>19</t>
  </si>
  <si>
    <t>725210821</t>
  </si>
  <si>
    <t>Demontáž umyvadel bez výtokových armatur (6)</t>
  </si>
  <si>
    <t>soubor</t>
  </si>
  <si>
    <t>1523750711</t>
  </si>
  <si>
    <t>https://podminky.urs.cz/item/CS_URS_2025_01/725210821</t>
  </si>
  <si>
    <t>20</t>
  </si>
  <si>
    <t>725211603</t>
  </si>
  <si>
    <t>Umyvadlo keramické bílé šířky 600 mm bez krytu na sifon připevněné na stěnu šrouby</t>
  </si>
  <si>
    <t>576143125</t>
  </si>
  <si>
    <t>https://podminky.urs.cz/item/CS_URS_2025_01/725211603</t>
  </si>
  <si>
    <t>725244000</t>
  </si>
  <si>
    <t>Montáž s a dodávka zrcadla</t>
  </si>
  <si>
    <t>-341815771</t>
  </si>
  <si>
    <t>22</t>
  </si>
  <si>
    <t>725820801</t>
  </si>
  <si>
    <t>Demontáž baterie nástěnné do G 3 / 4 (6)</t>
  </si>
  <si>
    <t>182405747</t>
  </si>
  <si>
    <t>https://podminky.urs.cz/item/CS_URS_2025_01/725820801</t>
  </si>
  <si>
    <t>23</t>
  </si>
  <si>
    <t>725822613</t>
  </si>
  <si>
    <t>Baterie umyvadlová stojánková páková s výpustí</t>
  </si>
  <si>
    <t>-1779301412</t>
  </si>
  <si>
    <t>https://podminky.urs.cz/item/CS_URS_2025_01/725822613</t>
  </si>
  <si>
    <t>24</t>
  </si>
  <si>
    <t>998725121</t>
  </si>
  <si>
    <t>Přesun hmot  pro zařizovací předměty ruční v objektech v do 6 m</t>
  </si>
  <si>
    <t>-1022307025</t>
  </si>
  <si>
    <t>https://podminky.urs.cz/item/CS_URS_2025_01/998725121</t>
  </si>
  <si>
    <t>763</t>
  </si>
  <si>
    <t>Konstrukce suché výstavby</t>
  </si>
  <si>
    <t>25</t>
  </si>
  <si>
    <t>763123321</t>
  </si>
  <si>
    <t>SDK stěna předsazená bezpečnostní RC3 profil CD+UD desky 4xDFRIEH2 12,5 s izolací EI 90 Rw do 51 dB</t>
  </si>
  <si>
    <t>-1978168376</t>
  </si>
  <si>
    <t>https://podminky.urs.cz/item/CS_URS_2025_01/763123321</t>
  </si>
  <si>
    <t>26</t>
  </si>
  <si>
    <t>763131531</t>
  </si>
  <si>
    <t>SDK podhled deska 1xDF 12,5 bez izolace jednovrstvá spodní kce profil CD+UD EI 15</t>
  </si>
  <si>
    <t>1906777847</t>
  </si>
  <si>
    <t>https://podminky.urs.cz/item/CS_URS_2025_01/763131531</t>
  </si>
  <si>
    <t>27</t>
  </si>
  <si>
    <t>763131714</t>
  </si>
  <si>
    <t>SDK podhled základní penetrační nátěr</t>
  </si>
  <si>
    <t>-218083440</t>
  </si>
  <si>
    <t>https://podminky.urs.cz/item/CS_URS_2025_01/763131714</t>
  </si>
  <si>
    <t>83,70</t>
  </si>
  <si>
    <t>28</t>
  </si>
  <si>
    <t>998763120</t>
  </si>
  <si>
    <t>Přesun hmot pro dřevostavby ruční v objektech v do 6 m</t>
  </si>
  <si>
    <t>-371817602</t>
  </si>
  <si>
    <t>https://podminky.urs.cz/item/CS_URS_2025_01/998763120</t>
  </si>
  <si>
    <t>766</t>
  </si>
  <si>
    <t>Konstrukce truhlářské</t>
  </si>
  <si>
    <t>29</t>
  </si>
  <si>
    <t>766411811</t>
  </si>
  <si>
    <t>Demontáž truhlářského obložení stěn z panelů plochy do 1,5 m2</t>
  </si>
  <si>
    <t>724183120</t>
  </si>
  <si>
    <t>https://podminky.urs.cz/item/CS_URS_2025_01/766411811</t>
  </si>
  <si>
    <t>"8</t>
  </si>
  <si>
    <t>(6,45+0,20)*5,73-(1,45*2,0)-0,005</t>
  </si>
  <si>
    <t>30</t>
  </si>
  <si>
    <t>76641182R</t>
  </si>
  <si>
    <t>Demontáž a zpětná montáž truhlářského obložení  krytu radiátorů</t>
  </si>
  <si>
    <t>-820076198</t>
  </si>
  <si>
    <t>12,4*0.70</t>
  </si>
  <si>
    <t>31</t>
  </si>
  <si>
    <t>766411822</t>
  </si>
  <si>
    <t>Demontáž truhlářského obložení stěn podkladových roštů</t>
  </si>
  <si>
    <t>871201452</t>
  </si>
  <si>
    <t>https://podminky.urs.cz/item/CS_URS_2025_01/766411822</t>
  </si>
  <si>
    <t>766660011</t>
  </si>
  <si>
    <t>Montáž dveřních křídel otvíravých dvoukřídlových š do 1,45 m do ocelové zárubně</t>
  </si>
  <si>
    <t>kus</t>
  </si>
  <si>
    <t>-207212288</t>
  </si>
  <si>
    <t>https://podminky.urs.cz/item/CS_URS_2025_01/766660011</t>
  </si>
  <si>
    <t>33</t>
  </si>
  <si>
    <t>61160056</t>
  </si>
  <si>
    <t>dveře dvoukřídlé lakované, laminát. - 1450x1970mm, vč. kování - upřesní se dle skutečnosti</t>
  </si>
  <si>
    <t>618060601</t>
  </si>
  <si>
    <t>34</t>
  </si>
  <si>
    <t>766662812</t>
  </si>
  <si>
    <t>Demontáž dveřních prahů u dveří dvoukřídlových</t>
  </si>
  <si>
    <t>-383600813</t>
  </si>
  <si>
    <t>https://podminky.urs.cz/item/CS_URS_2025_01/766662812</t>
  </si>
  <si>
    <t>35</t>
  </si>
  <si>
    <t>76669181R</t>
  </si>
  <si>
    <t>Demontáž parapetních desek dřevěných nebo plastových šířky přes 300 mm</t>
  </si>
  <si>
    <t>409062503</t>
  </si>
  <si>
    <t>"4</t>
  </si>
  <si>
    <t>13,5-((0,4*2)+0,30)</t>
  </si>
  <si>
    <t>36</t>
  </si>
  <si>
    <t>766691915</t>
  </si>
  <si>
    <t>Vyvěšení dřevěných křídel dveří pl přes 2 m2 (9)</t>
  </si>
  <si>
    <t>1533114531</t>
  </si>
  <si>
    <t>https://podminky.urs.cz/item/CS_URS_2025_01/766691915</t>
  </si>
  <si>
    <t>37</t>
  </si>
  <si>
    <t>76669412R</t>
  </si>
  <si>
    <t>Desky parapetníí postfotmingové 2x slepené do celk.hloubky 650 mm vč. Al mřížek - D+M</t>
  </si>
  <si>
    <t>89703563</t>
  </si>
  <si>
    <t>38</t>
  </si>
  <si>
    <t>76669523R</t>
  </si>
  <si>
    <t>Práh dveří dvoukřídlových , hliníkový - D+M</t>
  </si>
  <si>
    <t>-1652506546</t>
  </si>
  <si>
    <t>39</t>
  </si>
  <si>
    <t>766901</t>
  </si>
  <si>
    <t>Demontáž garnýže</t>
  </si>
  <si>
    <t>950260597</t>
  </si>
  <si>
    <t>"5</t>
  </si>
  <si>
    <t>13,5-1,1</t>
  </si>
  <si>
    <t>40</t>
  </si>
  <si>
    <t>998766121</t>
  </si>
  <si>
    <t>Přesun hmot pro kce truhlářské ruční v objektech v do 6 m</t>
  </si>
  <si>
    <t>-1329742165</t>
  </si>
  <si>
    <t>https://podminky.urs.cz/item/CS_URS_2025_01/998766121</t>
  </si>
  <si>
    <t>767</t>
  </si>
  <si>
    <t>Konstrukce zámečnické</t>
  </si>
  <si>
    <t>41</t>
  </si>
  <si>
    <t>767003</t>
  </si>
  <si>
    <t>Modul pro umyvadlo - D+M (vč. rámu)</t>
  </si>
  <si>
    <t>kpl</t>
  </si>
  <si>
    <t>-992991460</t>
  </si>
  <si>
    <t>42</t>
  </si>
  <si>
    <t>767134821</t>
  </si>
  <si>
    <t xml:space="preserve">Demontáž obložení stěn </t>
  </si>
  <si>
    <t>1150599948</t>
  </si>
  <si>
    <t>https://podminky.urs.cz/item/CS_URS_2025_01/767134821</t>
  </si>
  <si>
    <t>"pylonová tabule</t>
  </si>
  <si>
    <t>2,4*0,8</t>
  </si>
  <si>
    <t>43</t>
  </si>
  <si>
    <t>76713582R</t>
  </si>
  <si>
    <t>Demontáž roštu   - pylonová tabule</t>
  </si>
  <si>
    <t>-17859778</t>
  </si>
  <si>
    <t>776</t>
  </si>
  <si>
    <t>Podlahy povlakové</t>
  </si>
  <si>
    <t>44</t>
  </si>
  <si>
    <t>776251111</t>
  </si>
  <si>
    <t>Lepení pásů z přírodního linolea (marmolea) standardním lepidlem</t>
  </si>
  <si>
    <t>1274504201</t>
  </si>
  <si>
    <t>https://podminky.urs.cz/item/CS_URS_2025_01/776251111</t>
  </si>
  <si>
    <t>45</t>
  </si>
  <si>
    <t>60756111</t>
  </si>
  <si>
    <t>linoleum přírodní třída zátěže 34/43, hořlavost Cfl-s1 tl 2,5mm</t>
  </si>
  <si>
    <t>1081567141</t>
  </si>
  <si>
    <t>46</t>
  </si>
  <si>
    <t>776411112</t>
  </si>
  <si>
    <t>Montáž obvodových soklíků výšky do 100 mm</t>
  </si>
  <si>
    <t>553974752</t>
  </si>
  <si>
    <t>https://podminky.urs.cz/item/CS_URS_2025_01/776411112</t>
  </si>
  <si>
    <t>47</t>
  </si>
  <si>
    <t>28411010</t>
  </si>
  <si>
    <t>lišta soklová PVC 20x100mm</t>
  </si>
  <si>
    <t>-593444465</t>
  </si>
  <si>
    <t>48</t>
  </si>
  <si>
    <t>998776102</t>
  </si>
  <si>
    <t>Přesun hmot  pro podlahy povlakové v objektech v do 12 m</t>
  </si>
  <si>
    <t>-928785173</t>
  </si>
  <si>
    <t>https://podminky.urs.cz/item/CS_URS_2025_01/998776102</t>
  </si>
  <si>
    <t>781</t>
  </si>
  <si>
    <t>Obklady keramické</t>
  </si>
  <si>
    <t>49</t>
  </si>
  <si>
    <t>781121011</t>
  </si>
  <si>
    <t>Nátěr penetrační na stěnu</t>
  </si>
  <si>
    <t>357232548</t>
  </si>
  <si>
    <t>https://podminky.urs.cz/item/CS_URS_2025_01/781121011</t>
  </si>
  <si>
    <t>"1</t>
  </si>
  <si>
    <t>(1,2*1,2)+0,06</t>
  </si>
  <si>
    <t>50</t>
  </si>
  <si>
    <t>781471810</t>
  </si>
  <si>
    <t>Demontáž obkladů z obkladaček keramických</t>
  </si>
  <si>
    <t>927906430</t>
  </si>
  <si>
    <t>https://podminky.urs.cz/item/CS_URS_2025_01/781471810</t>
  </si>
  <si>
    <t>51</t>
  </si>
  <si>
    <t>781475219</t>
  </si>
  <si>
    <t>Montáž obkladů keramických hladkých lepených disperzním lepidlem přes 22 do 25 ks/m2</t>
  </si>
  <si>
    <t>1420377140</t>
  </si>
  <si>
    <t>https://podminky.urs.cz/item/CS_URS_2025_01/781475219</t>
  </si>
  <si>
    <t>52</t>
  </si>
  <si>
    <t>781472291</t>
  </si>
  <si>
    <t>Příplatek k montáži obkladů keramických za plochu do 10 m2 jednotlivě</t>
  </si>
  <si>
    <t>-1047371474</t>
  </si>
  <si>
    <t>https://podminky.urs.cz/item/CS_URS_2025_01/781472291</t>
  </si>
  <si>
    <t>53</t>
  </si>
  <si>
    <t>59761704</t>
  </si>
  <si>
    <t>obklad keramický do 10mm přes 22 do 25ks/m2 - upřesní se dle skutečnosti</t>
  </si>
  <si>
    <t>1589385078</t>
  </si>
  <si>
    <t>54</t>
  </si>
  <si>
    <t>781473810</t>
  </si>
  <si>
    <t>Demontáž obkladů z obkladaček keramických lepených</t>
  </si>
  <si>
    <t>1677744150</t>
  </si>
  <si>
    <t>https://podminky.urs.cz/item/CS_URS_2025_01/781473810</t>
  </si>
  <si>
    <t>"(umyvadlo)</t>
  </si>
  <si>
    <t>(0,90+0,60)*0,75</t>
  </si>
  <si>
    <t>0,005</t>
  </si>
  <si>
    <t>55</t>
  </si>
  <si>
    <t>781492151</t>
  </si>
  <si>
    <t>Montáž profilů ukončovacích kladených do malty</t>
  </si>
  <si>
    <t>284438497</t>
  </si>
  <si>
    <t>https://podminky.urs.cz/item/CS_URS_2025_01/781492151</t>
  </si>
  <si>
    <t>56</t>
  </si>
  <si>
    <t>19416013</t>
  </si>
  <si>
    <t>lišta ukončovací nerezová 12,5mm</t>
  </si>
  <si>
    <t>864046098</t>
  </si>
  <si>
    <t>57</t>
  </si>
  <si>
    <t>998781121</t>
  </si>
  <si>
    <t>Přesun hmotí pro obklady keramické ruční v objektech v do 6 m</t>
  </si>
  <si>
    <t>1785375454</t>
  </si>
  <si>
    <t>https://podminky.urs.cz/item/CS_URS_2025_01/998781121</t>
  </si>
  <si>
    <t>783</t>
  </si>
  <si>
    <t>Nátěry</t>
  </si>
  <si>
    <t>58</t>
  </si>
  <si>
    <t>783101203</t>
  </si>
  <si>
    <t>Jemné obroušení podkladu truhlářských konstrukcí před provedením nátěru</t>
  </si>
  <si>
    <t>-1795567453</t>
  </si>
  <si>
    <t>https://podminky.urs.cz/item/CS_URS_2025_01/783101203</t>
  </si>
  <si>
    <t>59</t>
  </si>
  <si>
    <t>783113101</t>
  </si>
  <si>
    <t>Jednonásobný napouštěcí syntetický nátěr truhlářských konstrukcí</t>
  </si>
  <si>
    <t>-206115716</t>
  </si>
  <si>
    <t>https://podminky.urs.cz/item/CS_URS_2025_01/783113101</t>
  </si>
  <si>
    <t>60</t>
  </si>
  <si>
    <t>783117101</t>
  </si>
  <si>
    <t>Krycí jednonásobný syntetický nátěr truhlářských konstrukcí</t>
  </si>
  <si>
    <t>-1254082169</t>
  </si>
  <si>
    <t>https://podminky.urs.cz/item/CS_URS_2025_01/783117101</t>
  </si>
  <si>
    <t>"kryt radiátorů</t>
  </si>
  <si>
    <t>12,7*(0,3+0,4+0,7)</t>
  </si>
  <si>
    <t>783301311</t>
  </si>
  <si>
    <t>Odmaštění zámečnických konstrukcí vodou ředitelným odmašťovačem</t>
  </si>
  <si>
    <t>853274270</t>
  </si>
  <si>
    <t>https://podminky.urs.cz/item/CS_URS_2025_01/783301311</t>
  </si>
  <si>
    <t>"dveřní zárubeň</t>
  </si>
  <si>
    <t>5,5*0,4</t>
  </si>
  <si>
    <t>62</t>
  </si>
  <si>
    <t>783334101</t>
  </si>
  <si>
    <t>Základní jednonásobný epoxidový nátěr zámečnických konstrukcí</t>
  </si>
  <si>
    <t>818939093</t>
  </si>
  <si>
    <t>https://podminky.urs.cz/item/CS_URS_2025_01/783334101</t>
  </si>
  <si>
    <t>63</t>
  </si>
  <si>
    <t>783337101</t>
  </si>
  <si>
    <t>Krycí jednonásobný epoxidový nátěr zámečnických konstrukcí</t>
  </si>
  <si>
    <t>-1448124948</t>
  </si>
  <si>
    <t>https://podminky.urs.cz/item/CS_URS_2025_01/783337101</t>
  </si>
  <si>
    <t>64</t>
  </si>
  <si>
    <t>783301303</t>
  </si>
  <si>
    <t>Odrezivění zámečnických konstrukcí</t>
  </si>
  <si>
    <t>298144964</t>
  </si>
  <si>
    <t>https://podminky.urs.cz/item/CS_URS_2025_01/783301303</t>
  </si>
  <si>
    <t>65</t>
  </si>
  <si>
    <t>783614141</t>
  </si>
  <si>
    <t>Základní jednonásobný syntetický nátěr litinových otopných těles</t>
  </si>
  <si>
    <t>-37045538</t>
  </si>
  <si>
    <t>https://podminky.urs.cz/item/CS_URS_2025_01/783614141</t>
  </si>
  <si>
    <t>((0,6*0,25)*2*16+(0,7*0,10)*15)*4</t>
  </si>
  <si>
    <t>66</t>
  </si>
  <si>
    <t>783617147</t>
  </si>
  <si>
    <t>Krycí dvojnásobný syntetický nátěr litinových otopných těles</t>
  </si>
  <si>
    <t>2017790449</t>
  </si>
  <si>
    <t>https://podminky.urs.cz/item/CS_URS_2025_01/783617147</t>
  </si>
  <si>
    <t>67</t>
  </si>
  <si>
    <t>78361457R</t>
  </si>
  <si>
    <t>Základní jednonásobný syntetický nátěr  - tyčové prvky</t>
  </si>
  <si>
    <t>899736468</t>
  </si>
  <si>
    <t>"rám</t>
  </si>
  <si>
    <t>(1,5+1,0)*2</t>
  </si>
  <si>
    <t>"pod parapety</t>
  </si>
  <si>
    <t>(0,65*2)*14+(14,0*2)*2+(0,4*2)*14</t>
  </si>
  <si>
    <t>68</t>
  </si>
  <si>
    <t>783315101</t>
  </si>
  <si>
    <t>Mezinátěr jednonásobný syntetický standardní zámečnických konstrukcí</t>
  </si>
  <si>
    <t>-1343774961</t>
  </si>
  <si>
    <t>https://podminky.urs.cz/item/CS_URS_2025_01/783315101</t>
  </si>
  <si>
    <t>69</t>
  </si>
  <si>
    <t>783317101</t>
  </si>
  <si>
    <t>Krycí jednonásobný syntetický standardní nátěr zámečnických konstrukcí</t>
  </si>
  <si>
    <t>-1934163954</t>
  </si>
  <si>
    <t>https://podminky.urs.cz/item/CS_URS_2025_01/783317101</t>
  </si>
  <si>
    <t>784</t>
  </si>
  <si>
    <t>Malby</t>
  </si>
  <si>
    <t>70</t>
  </si>
  <si>
    <t>784161521</t>
  </si>
  <si>
    <t>Celoplošné vyrovnání disperzní stěrkou tl do 3 mm v místnostech v do 3,80 m</t>
  </si>
  <si>
    <t>1788395275</t>
  </si>
  <si>
    <t>https://podminky.urs.cz/item/CS_URS_2025_01/784161521</t>
  </si>
  <si>
    <t>"P2</t>
  </si>
  <si>
    <t>71</t>
  </si>
  <si>
    <t>784181111</t>
  </si>
  <si>
    <t>Základní silikátová jednonásobná bezbarvá penetrace podkladu v místnostech v do 3,80 m</t>
  </si>
  <si>
    <t>-1430472431</t>
  </si>
  <si>
    <t>https://podminky.urs.cz/item/CS_URS_2025_01/784181111</t>
  </si>
  <si>
    <t>201,18-83,7</t>
  </si>
  <si>
    <t>72</t>
  </si>
  <si>
    <t>784221101</t>
  </si>
  <si>
    <t>Dvojnásobné bílé malby ze směsí za sucha dobře otěruvzdorných v místnostech do 3,80 m</t>
  </si>
  <si>
    <t>1280211222</t>
  </si>
  <si>
    <t>https://podminky.urs.cz/item/CS_URS_2025_01/784221101</t>
  </si>
  <si>
    <t>"stěny</t>
  </si>
  <si>
    <t>((5,7*5)+7,1)*0,23</t>
  </si>
  <si>
    <t>0,002</t>
  </si>
  <si>
    <t>Mezisoučet - stěny</t>
  </si>
  <si>
    <t>"strop</t>
  </si>
  <si>
    <t>83,7</t>
  </si>
  <si>
    <t>Mezisoučet - strop</t>
  </si>
  <si>
    <t>786</t>
  </si>
  <si>
    <t>Čalounické úpravy</t>
  </si>
  <si>
    <t>73</t>
  </si>
  <si>
    <t>78661311R</t>
  </si>
  <si>
    <t>Zastiňující rolety - montáž</t>
  </si>
  <si>
    <t>1322460041</t>
  </si>
  <si>
    <t>74</t>
  </si>
  <si>
    <t>611001</t>
  </si>
  <si>
    <t>Maxiroleta den a noc</t>
  </si>
  <si>
    <t>1990974870</t>
  </si>
  <si>
    <t xml:space="preserve">Izolace proti vlhkosti na svislé ploše za studena těsnicí stěrkou na bázi cementu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</si>
</sst>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37">
    <xf numFmtId="0" fontId="0" fillId="0" borderId="0" xfId="0"/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8" fillId="0" borderId="0" xfId="0" applyFont="1" applyProtection="1"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horizontal="left" vertical="center"/>
    </xf>
    <xf numFmtId="0" fontId="0" fillId="0" borderId="0" xfId="0" applyProtection="1"/>
    <xf numFmtId="0" fontId="0" fillId="0" borderId="0" xfId="0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5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4" xfId="0" applyBorder="1" applyProtection="1"/>
    <xf numFmtId="0" fontId="0" fillId="0" borderId="0" xfId="0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0" fillId="4" borderId="0" xfId="0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center"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0" fillId="0" borderId="15" xfId="0" applyBorder="1" applyAlignment="1" applyProtection="1">
      <alignment vertical="center"/>
    </xf>
    <xf numFmtId="0" fontId="0" fillId="5" borderId="7" xfId="0" applyFill="1" applyBorder="1" applyAlignment="1" applyProtection="1">
      <alignment vertical="center"/>
    </xf>
    <xf numFmtId="0" fontId="23" fillId="5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166" fontId="21" fillId="0" borderId="0" xfId="0" applyNumberFormat="1" applyFont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/>
    </xf>
    <xf numFmtId="0" fontId="27" fillId="0" borderId="0" xfId="1" applyFont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0" fontId="2" fillId="3" borderId="0" xfId="0" applyFont="1" applyFill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18" fillId="0" borderId="0" xfId="0" applyFont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2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ill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 wrapText="1"/>
    </xf>
    <xf numFmtId="0" fontId="23" fillId="5" borderId="0" xfId="0" applyFont="1" applyFill="1" applyAlignment="1" applyProtection="1">
      <alignment horizontal="left" vertical="center"/>
    </xf>
    <xf numFmtId="0" fontId="23" fillId="5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3" xfId="0" applyBorder="1" applyAlignment="1" applyProtection="1">
      <alignment horizontal="center" vertical="center" wrapText="1"/>
    </xf>
    <xf numFmtId="0" fontId="23" fillId="5" borderId="16" xfId="0" applyFont="1" applyFill="1" applyBorder="1" applyAlignment="1" applyProtection="1">
      <alignment horizontal="center" vertical="center" wrapText="1"/>
    </xf>
    <xf numFmtId="0" fontId="23" fillId="5" borderId="17" xfId="0" applyFont="1" applyFill="1" applyBorder="1" applyAlignment="1" applyProtection="1">
      <alignment horizontal="center" vertical="center" wrapText="1"/>
    </xf>
    <xf numFmtId="0" fontId="23" fillId="5" borderId="18" xfId="0" applyFont="1" applyFill="1" applyBorder="1" applyAlignment="1" applyProtection="1">
      <alignment horizontal="center" vertical="center" wrapText="1"/>
    </xf>
    <xf numFmtId="0" fontId="23" fillId="5" borderId="0" xfId="0" applyFont="1" applyFill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4" fontId="25" fillId="0" borderId="0" xfId="0" applyNumberFormat="1" applyFont="1" applyProtection="1"/>
    <xf numFmtId="166" fontId="33" fillId="0" borderId="12" xfId="0" applyNumberFormat="1" applyFont="1" applyBorder="1" applyProtection="1"/>
    <xf numFmtId="166" fontId="33" fillId="0" borderId="13" xfId="0" applyNumberFormat="1" applyFont="1" applyBorder="1" applyProtection="1"/>
    <xf numFmtId="4" fontId="34" fillId="0" borderId="0" xfId="0" applyNumberFormat="1" applyFont="1" applyAlignment="1" applyProtection="1">
      <alignment vertical="center"/>
    </xf>
    <xf numFmtId="0" fontId="8" fillId="0" borderId="3" xfId="0" applyFont="1" applyBorder="1" applyProtection="1"/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Protection="1"/>
    <xf numFmtId="0" fontId="8" fillId="0" borderId="14" xfId="0" applyFont="1" applyBorder="1" applyProtection="1"/>
    <xf numFmtId="166" fontId="8" fillId="0" borderId="0" xfId="0" applyNumberFormat="1" applyFont="1" applyProtection="1"/>
    <xf numFmtId="166" fontId="8" fillId="0" borderId="15" xfId="0" applyNumberFormat="1" applyFont="1" applyBorder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Border="1" applyAlignment="1" applyProtection="1">
      <alignment vertical="center"/>
    </xf>
    <xf numFmtId="0" fontId="24" fillId="3" borderId="14" xfId="0" applyFont="1" applyFill="1" applyBorder="1" applyAlignment="1" applyProtection="1">
      <alignment horizontal="left" vertical="center"/>
    </xf>
    <xf numFmtId="0" fontId="24" fillId="0" borderId="0" xfId="0" applyFont="1" applyAlignment="1" applyProtection="1">
      <alignment horizontal="center" vertical="center"/>
    </xf>
    <xf numFmtId="166" fontId="24" fillId="0" borderId="0" xfId="0" applyNumberFormat="1" applyFont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4" fontId="0" fillId="0" borderId="0" xfId="0" applyNumberForma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14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0" borderId="22" xfId="0" applyNumberFormat="1" applyFont="1" applyBorder="1" applyAlignment="1" applyProtection="1">
      <alignment vertical="center"/>
    </xf>
    <xf numFmtId="0" fontId="39" fillId="0" borderId="22" xfId="0" applyFont="1" applyBorder="1" applyAlignment="1" applyProtection="1">
      <alignment vertical="center"/>
    </xf>
    <xf numFmtId="0" fontId="39" fillId="0" borderId="3" xfId="0" applyFont="1" applyBorder="1" applyAlignment="1" applyProtection="1">
      <alignment vertical="center"/>
    </xf>
    <xf numFmtId="0" fontId="38" fillId="3" borderId="14" xfId="0" applyFont="1" applyFill="1" applyBorder="1" applyAlignment="1" applyProtection="1">
      <alignment horizontal="left" vertical="center"/>
    </xf>
    <xf numFmtId="0" fontId="38" fillId="0" borderId="0" xfId="0" applyFont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38" fillId="3" borderId="19" xfId="0" applyFont="1" applyFill="1" applyBorder="1" applyAlignment="1" applyProtection="1">
      <alignment horizontal="left" vertical="center"/>
    </xf>
    <xf numFmtId="0" fontId="38" fillId="0" borderId="20" xfId="0" applyFont="1" applyBorder="1" applyAlignment="1" applyProtection="1">
      <alignment horizontal="center" vertical="center"/>
    </xf>
    <xf numFmtId="0" fontId="0" fillId="0" borderId="20" xfId="0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top" wrapText="1"/>
    </xf>
    <xf numFmtId="0" fontId="17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14" fillId="2" borderId="0" xfId="0" applyFont="1" applyFill="1" applyAlignment="1" applyProtection="1">
      <alignment horizontal="center" vertical="center"/>
    </xf>
    <xf numFmtId="0" fontId="23" fillId="5" borderId="6" xfId="0" applyFont="1" applyFill="1" applyBorder="1" applyAlignment="1" applyProtection="1">
      <alignment horizontal="center" vertical="center"/>
    </xf>
    <xf numFmtId="0" fontId="23" fillId="5" borderId="7" xfId="0" applyFont="1" applyFill="1" applyBorder="1" applyAlignment="1" applyProtection="1">
      <alignment horizontal="left" vertical="center"/>
    </xf>
    <xf numFmtId="0" fontId="23" fillId="5" borderId="7" xfId="0" applyFont="1" applyFill="1" applyBorder="1" applyAlignment="1" applyProtection="1">
      <alignment horizontal="center" vertical="center"/>
    </xf>
    <xf numFmtId="0" fontId="23" fillId="5" borderId="7" xfId="0" applyFont="1" applyFill="1" applyBorder="1" applyAlignment="1" applyProtection="1">
      <alignment horizontal="right" vertical="center"/>
    </xf>
    <xf numFmtId="0" fontId="23" fillId="5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Alignment="1" applyProtection="1">
      <alignment horizontal="left" vertical="center"/>
    </xf>
    <xf numFmtId="0" fontId="4" fillId="4" borderId="7" xfId="0" applyFont="1" applyFill="1" applyBorder="1" applyAlignment="1" applyProtection="1">
      <alignment horizontal="left" vertical="center"/>
    </xf>
    <xf numFmtId="0" fontId="0" fillId="4" borderId="7" xfId="0" applyFill="1" applyBorder="1" applyAlignment="1" applyProtection="1">
      <alignment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997013601" TargetMode="External"/><Relationship Id="rId18" Type="http://schemas.openxmlformats.org/officeDocument/2006/relationships/hyperlink" Target="https://podminky.urs.cz/item/CS_URS_2025_01/725822613" TargetMode="External"/><Relationship Id="rId26" Type="http://schemas.openxmlformats.org/officeDocument/2006/relationships/hyperlink" Target="https://podminky.urs.cz/item/CS_URS_2025_01/766660011" TargetMode="External"/><Relationship Id="rId39" Type="http://schemas.openxmlformats.org/officeDocument/2006/relationships/hyperlink" Target="https://podminky.urs.cz/item/CS_URS_2025_01/781492151" TargetMode="External"/><Relationship Id="rId21" Type="http://schemas.openxmlformats.org/officeDocument/2006/relationships/hyperlink" Target="https://podminky.urs.cz/item/CS_URS_2025_01/763131531" TargetMode="External"/><Relationship Id="rId34" Type="http://schemas.openxmlformats.org/officeDocument/2006/relationships/hyperlink" Target="https://podminky.urs.cz/item/CS_URS_2025_01/781121011" TargetMode="External"/><Relationship Id="rId42" Type="http://schemas.openxmlformats.org/officeDocument/2006/relationships/hyperlink" Target="https://podminky.urs.cz/item/CS_URS_2025_01/783113101" TargetMode="External"/><Relationship Id="rId47" Type="http://schemas.openxmlformats.org/officeDocument/2006/relationships/hyperlink" Target="https://podminky.urs.cz/item/CS_URS_2025_01/783301303" TargetMode="External"/><Relationship Id="rId50" Type="http://schemas.openxmlformats.org/officeDocument/2006/relationships/hyperlink" Target="https://podminky.urs.cz/item/CS_URS_2025_01/783315101" TargetMode="External"/><Relationship Id="rId55" Type="http://schemas.openxmlformats.org/officeDocument/2006/relationships/drawing" Target="../drawings/drawing2.xml"/><Relationship Id="rId7" Type="http://schemas.openxmlformats.org/officeDocument/2006/relationships/hyperlink" Target="https://podminky.urs.cz/item/CS_URS_2025_01/949101111" TargetMode="External"/><Relationship Id="rId2" Type="http://schemas.openxmlformats.org/officeDocument/2006/relationships/hyperlink" Target="https://podminky.urs.cz/item/CS_URS_2025_01/612111111" TargetMode="External"/><Relationship Id="rId16" Type="http://schemas.openxmlformats.org/officeDocument/2006/relationships/hyperlink" Target="https://podminky.urs.cz/item/CS_URS_2025_01/725211603" TargetMode="External"/><Relationship Id="rId29" Type="http://schemas.openxmlformats.org/officeDocument/2006/relationships/hyperlink" Target="https://podminky.urs.cz/item/CS_URS_2025_01/998766121" TargetMode="External"/><Relationship Id="rId11" Type="http://schemas.openxmlformats.org/officeDocument/2006/relationships/hyperlink" Target="https://podminky.urs.cz/item/CS_URS_2025_01/997013501" TargetMode="External"/><Relationship Id="rId24" Type="http://schemas.openxmlformats.org/officeDocument/2006/relationships/hyperlink" Target="https://podminky.urs.cz/item/CS_URS_2025_01/766411811" TargetMode="External"/><Relationship Id="rId32" Type="http://schemas.openxmlformats.org/officeDocument/2006/relationships/hyperlink" Target="https://podminky.urs.cz/item/CS_URS_2025_01/776411112" TargetMode="External"/><Relationship Id="rId37" Type="http://schemas.openxmlformats.org/officeDocument/2006/relationships/hyperlink" Target="https://podminky.urs.cz/item/CS_URS_2025_01/781472291" TargetMode="External"/><Relationship Id="rId40" Type="http://schemas.openxmlformats.org/officeDocument/2006/relationships/hyperlink" Target="https://podminky.urs.cz/item/CS_URS_2025_01/998781121" TargetMode="External"/><Relationship Id="rId45" Type="http://schemas.openxmlformats.org/officeDocument/2006/relationships/hyperlink" Target="https://podminky.urs.cz/item/CS_URS_2025_01/783334101" TargetMode="External"/><Relationship Id="rId53" Type="http://schemas.openxmlformats.org/officeDocument/2006/relationships/hyperlink" Target="https://podminky.urs.cz/item/CS_URS_2025_01/784181111" TargetMode="External"/><Relationship Id="rId5" Type="http://schemas.openxmlformats.org/officeDocument/2006/relationships/hyperlink" Target="https://podminky.urs.cz/item/CS_URS_2025_01/619996147" TargetMode="External"/><Relationship Id="rId10" Type="http://schemas.openxmlformats.org/officeDocument/2006/relationships/hyperlink" Target="https://podminky.urs.cz/item/CS_URS_2025_01/997013211" TargetMode="External"/><Relationship Id="rId19" Type="http://schemas.openxmlformats.org/officeDocument/2006/relationships/hyperlink" Target="https://podminky.urs.cz/item/CS_URS_2025_01/998725121" TargetMode="External"/><Relationship Id="rId31" Type="http://schemas.openxmlformats.org/officeDocument/2006/relationships/hyperlink" Target="https://podminky.urs.cz/item/CS_URS_2025_01/776251111" TargetMode="External"/><Relationship Id="rId44" Type="http://schemas.openxmlformats.org/officeDocument/2006/relationships/hyperlink" Target="https://podminky.urs.cz/item/CS_URS_2025_01/783301311" TargetMode="External"/><Relationship Id="rId52" Type="http://schemas.openxmlformats.org/officeDocument/2006/relationships/hyperlink" Target="https://podminky.urs.cz/item/CS_URS_2025_01/784161521" TargetMode="External"/><Relationship Id="rId4" Type="http://schemas.openxmlformats.org/officeDocument/2006/relationships/hyperlink" Target="https://podminky.urs.cz/item/CS_URS_2025_01/612341121" TargetMode="External"/><Relationship Id="rId9" Type="http://schemas.openxmlformats.org/officeDocument/2006/relationships/hyperlink" Target="https://podminky.urs.cz/item/CS_URS_2025_01/978013191" TargetMode="External"/><Relationship Id="rId14" Type="http://schemas.openxmlformats.org/officeDocument/2006/relationships/hyperlink" Target="https://podminky.urs.cz/item/CS_URS_2025_01/998018002" TargetMode="External"/><Relationship Id="rId22" Type="http://schemas.openxmlformats.org/officeDocument/2006/relationships/hyperlink" Target="https://podminky.urs.cz/item/CS_URS_2025_01/763131714" TargetMode="External"/><Relationship Id="rId27" Type="http://schemas.openxmlformats.org/officeDocument/2006/relationships/hyperlink" Target="https://podminky.urs.cz/item/CS_URS_2025_01/766662812" TargetMode="External"/><Relationship Id="rId30" Type="http://schemas.openxmlformats.org/officeDocument/2006/relationships/hyperlink" Target="https://podminky.urs.cz/item/CS_URS_2025_01/767134821" TargetMode="External"/><Relationship Id="rId35" Type="http://schemas.openxmlformats.org/officeDocument/2006/relationships/hyperlink" Target="https://podminky.urs.cz/item/CS_URS_2025_01/781471810" TargetMode="External"/><Relationship Id="rId43" Type="http://schemas.openxmlformats.org/officeDocument/2006/relationships/hyperlink" Target="https://podminky.urs.cz/item/CS_URS_2025_01/783117101" TargetMode="External"/><Relationship Id="rId48" Type="http://schemas.openxmlformats.org/officeDocument/2006/relationships/hyperlink" Target="https://podminky.urs.cz/item/CS_URS_2025_01/783614141" TargetMode="External"/><Relationship Id="rId8" Type="http://schemas.openxmlformats.org/officeDocument/2006/relationships/hyperlink" Target="https://podminky.urs.cz/item/CS_URS_2025_01/952901111" TargetMode="External"/><Relationship Id="rId51" Type="http://schemas.openxmlformats.org/officeDocument/2006/relationships/hyperlink" Target="https://podminky.urs.cz/item/CS_URS_2025_01/783317101" TargetMode="External"/><Relationship Id="rId3" Type="http://schemas.openxmlformats.org/officeDocument/2006/relationships/hyperlink" Target="https://podminky.urs.cz/item/CS_URS_2025_01/612321121" TargetMode="External"/><Relationship Id="rId12" Type="http://schemas.openxmlformats.org/officeDocument/2006/relationships/hyperlink" Target="https://podminky.urs.cz/item/CS_URS_2025_01/997013509" TargetMode="External"/><Relationship Id="rId17" Type="http://schemas.openxmlformats.org/officeDocument/2006/relationships/hyperlink" Target="https://podminky.urs.cz/item/CS_URS_2025_01/725820801" TargetMode="External"/><Relationship Id="rId25" Type="http://schemas.openxmlformats.org/officeDocument/2006/relationships/hyperlink" Target="https://podminky.urs.cz/item/CS_URS_2025_01/766411822" TargetMode="External"/><Relationship Id="rId33" Type="http://schemas.openxmlformats.org/officeDocument/2006/relationships/hyperlink" Target="https://podminky.urs.cz/item/CS_URS_2025_01/998776102" TargetMode="External"/><Relationship Id="rId38" Type="http://schemas.openxmlformats.org/officeDocument/2006/relationships/hyperlink" Target="https://podminky.urs.cz/item/CS_URS_2025_01/781473810" TargetMode="External"/><Relationship Id="rId46" Type="http://schemas.openxmlformats.org/officeDocument/2006/relationships/hyperlink" Target="https://podminky.urs.cz/item/CS_URS_2025_01/783337101" TargetMode="External"/><Relationship Id="rId20" Type="http://schemas.openxmlformats.org/officeDocument/2006/relationships/hyperlink" Target="https://podminky.urs.cz/item/CS_URS_2025_01/763123321" TargetMode="External"/><Relationship Id="rId41" Type="http://schemas.openxmlformats.org/officeDocument/2006/relationships/hyperlink" Target="https://podminky.urs.cz/item/CS_URS_2025_01/783101203" TargetMode="External"/><Relationship Id="rId54" Type="http://schemas.openxmlformats.org/officeDocument/2006/relationships/hyperlink" Target="https://podminky.urs.cz/item/CS_URS_2025_01/784221101" TargetMode="External"/><Relationship Id="rId1" Type="http://schemas.openxmlformats.org/officeDocument/2006/relationships/hyperlink" Target="https://podminky.urs.cz/item/CS_URS_2025_01/612131121" TargetMode="External"/><Relationship Id="rId6" Type="http://schemas.openxmlformats.org/officeDocument/2006/relationships/hyperlink" Target="https://podminky.urs.cz/item/CS_URS_2025_01/622143005" TargetMode="External"/><Relationship Id="rId15" Type="http://schemas.openxmlformats.org/officeDocument/2006/relationships/hyperlink" Target="https://podminky.urs.cz/item/CS_URS_2025_01/725210821" TargetMode="External"/><Relationship Id="rId23" Type="http://schemas.openxmlformats.org/officeDocument/2006/relationships/hyperlink" Target="https://podminky.urs.cz/item/CS_URS_2025_01/998763120" TargetMode="External"/><Relationship Id="rId28" Type="http://schemas.openxmlformats.org/officeDocument/2006/relationships/hyperlink" Target="https://podminky.urs.cz/item/CS_URS_2025_01/766691915" TargetMode="External"/><Relationship Id="rId36" Type="http://schemas.openxmlformats.org/officeDocument/2006/relationships/hyperlink" Target="https://podminky.urs.cz/item/CS_URS_2025_01/781475219" TargetMode="External"/><Relationship Id="rId49" Type="http://schemas.openxmlformats.org/officeDocument/2006/relationships/hyperlink" Target="https://podminky.urs.cz/item/CS_URS_2025_01/78361714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>
      <selection activeCell="AN20" sqref="AN20"/>
    </sheetView>
  </sheetViews>
  <sheetFormatPr defaultRowHeight="11.25"/>
  <cols>
    <col min="1" max="1" width="8.33203125" style="12" customWidth="1"/>
    <col min="2" max="2" width="1.6640625" style="12" customWidth="1"/>
    <col min="3" max="3" width="4.1640625" style="12" customWidth="1"/>
    <col min="4" max="33" width="2.6640625" style="12" customWidth="1"/>
    <col min="34" max="34" width="3.33203125" style="12" customWidth="1"/>
    <col min="35" max="35" width="31.6640625" style="12" customWidth="1"/>
    <col min="36" max="37" width="2.5" style="12" customWidth="1"/>
    <col min="38" max="38" width="8.33203125" style="12" customWidth="1"/>
    <col min="39" max="39" width="3.33203125" style="12" customWidth="1"/>
    <col min="40" max="40" width="13.33203125" style="12" customWidth="1"/>
    <col min="41" max="41" width="7.5" style="12" customWidth="1"/>
    <col min="42" max="42" width="4.1640625" style="12" customWidth="1"/>
    <col min="43" max="43" width="15.6640625" style="12" hidden="1" customWidth="1"/>
    <col min="44" max="44" width="13.6640625" style="12" customWidth="1"/>
    <col min="45" max="47" width="25.83203125" style="12" hidden="1" customWidth="1"/>
    <col min="48" max="49" width="21.6640625" style="12" hidden="1" customWidth="1"/>
    <col min="50" max="51" width="25" style="12" hidden="1" customWidth="1"/>
    <col min="52" max="52" width="21.6640625" style="12" hidden="1" customWidth="1"/>
    <col min="53" max="53" width="19.1640625" style="12" hidden="1" customWidth="1"/>
    <col min="54" max="54" width="25" style="12" hidden="1" customWidth="1"/>
    <col min="55" max="55" width="21.6640625" style="12" hidden="1" customWidth="1"/>
    <col min="56" max="56" width="19.1640625" style="12" hidden="1" customWidth="1"/>
    <col min="57" max="57" width="66.5" style="12" customWidth="1"/>
    <col min="58" max="70" width="9.33203125" style="12"/>
    <col min="71" max="91" width="9.33203125" style="12" hidden="1"/>
    <col min="92" max="16384" width="9.33203125" style="12"/>
  </cols>
  <sheetData>
    <row r="1" spans="1:74">
      <c r="A1" s="11" t="s">
        <v>0</v>
      </c>
      <c r="AZ1" s="11" t="s">
        <v>1</v>
      </c>
      <c r="BA1" s="11" t="s">
        <v>2</v>
      </c>
      <c r="BB1" s="11" t="s">
        <v>1</v>
      </c>
      <c r="BT1" s="11" t="s">
        <v>3</v>
      </c>
      <c r="BU1" s="11" t="s">
        <v>3</v>
      </c>
      <c r="BV1" s="11" t="s">
        <v>4</v>
      </c>
    </row>
    <row r="2" spans="1:74" ht="36.950000000000003" customHeight="1">
      <c r="AR2" s="213" t="s">
        <v>5</v>
      </c>
      <c r="AS2" s="200"/>
      <c r="AT2" s="200"/>
      <c r="AU2" s="200"/>
      <c r="AV2" s="200"/>
      <c r="AW2" s="200"/>
      <c r="AX2" s="200"/>
      <c r="AY2" s="200"/>
      <c r="AZ2" s="200"/>
      <c r="BA2" s="200"/>
      <c r="BB2" s="200"/>
      <c r="BC2" s="200"/>
      <c r="BD2" s="200"/>
      <c r="BE2" s="200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99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00"/>
      <c r="AD5" s="200"/>
      <c r="AE5" s="200"/>
      <c r="AF5" s="200"/>
      <c r="AG5" s="200"/>
      <c r="AH5" s="200"/>
      <c r="AI5" s="200"/>
      <c r="AJ5" s="200"/>
      <c r="AR5" s="16"/>
      <c r="BE5" s="196" t="s">
        <v>14</v>
      </c>
      <c r="BS5" s="13" t="s">
        <v>6</v>
      </c>
    </row>
    <row r="6" spans="1:74" ht="36.950000000000003" customHeight="1">
      <c r="B6" s="16"/>
      <c r="D6" s="21" t="s">
        <v>15</v>
      </c>
      <c r="K6" s="201" t="s">
        <v>16</v>
      </c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  <c r="AC6" s="200"/>
      <c r="AD6" s="200"/>
      <c r="AE6" s="200"/>
      <c r="AF6" s="200"/>
      <c r="AG6" s="200"/>
      <c r="AH6" s="200"/>
      <c r="AI6" s="200"/>
      <c r="AJ6" s="200"/>
      <c r="AR6" s="16"/>
      <c r="BE6" s="197"/>
      <c r="BS6" s="13" t="s">
        <v>6</v>
      </c>
    </row>
    <row r="7" spans="1:74" ht="12" customHeight="1">
      <c r="B7" s="16"/>
      <c r="D7" s="22" t="s">
        <v>17</v>
      </c>
      <c r="K7" s="23" t="s">
        <v>1</v>
      </c>
      <c r="AK7" s="22" t="s">
        <v>18</v>
      </c>
      <c r="AN7" s="23" t="s">
        <v>1</v>
      </c>
      <c r="AR7" s="16"/>
      <c r="BE7" s="197"/>
      <c r="BS7" s="13" t="s">
        <v>6</v>
      </c>
    </row>
    <row r="8" spans="1:74" ht="12" customHeight="1">
      <c r="B8" s="16"/>
      <c r="D8" s="22" t="s">
        <v>19</v>
      </c>
      <c r="K8" s="23" t="s">
        <v>20</v>
      </c>
      <c r="AK8" s="22" t="s">
        <v>21</v>
      </c>
      <c r="AN8" s="79" t="s">
        <v>22</v>
      </c>
      <c r="AR8" s="16"/>
      <c r="BE8" s="197"/>
      <c r="BS8" s="13" t="s">
        <v>6</v>
      </c>
    </row>
    <row r="9" spans="1:74" ht="14.45" customHeight="1">
      <c r="B9" s="16"/>
      <c r="AR9" s="16"/>
      <c r="BE9" s="197"/>
      <c r="BS9" s="13" t="s">
        <v>6</v>
      </c>
    </row>
    <row r="10" spans="1:74" ht="12" customHeight="1">
      <c r="B10" s="16"/>
      <c r="D10" s="22" t="s">
        <v>23</v>
      </c>
      <c r="AK10" s="22" t="s">
        <v>24</v>
      </c>
      <c r="AN10" s="23" t="s">
        <v>1</v>
      </c>
      <c r="AR10" s="16"/>
      <c r="BE10" s="197"/>
      <c r="BS10" s="13" t="s">
        <v>6</v>
      </c>
    </row>
    <row r="11" spans="1:74" ht="18.399999999999999" customHeight="1">
      <c r="B11" s="16"/>
      <c r="E11" s="23" t="s">
        <v>25</v>
      </c>
      <c r="AK11" s="22" t="s">
        <v>26</v>
      </c>
      <c r="AN11" s="23" t="s">
        <v>1</v>
      </c>
      <c r="AR11" s="16"/>
      <c r="BE11" s="197"/>
      <c r="BS11" s="13" t="s">
        <v>6</v>
      </c>
    </row>
    <row r="12" spans="1:74" ht="6.95" customHeight="1">
      <c r="B12" s="16"/>
      <c r="AR12" s="16"/>
      <c r="BE12" s="197"/>
      <c r="BS12" s="13" t="s">
        <v>6</v>
      </c>
    </row>
    <row r="13" spans="1:74" ht="12" customHeight="1">
      <c r="B13" s="16"/>
      <c r="D13" s="22" t="s">
        <v>27</v>
      </c>
      <c r="AK13" s="22" t="s">
        <v>24</v>
      </c>
      <c r="AN13" s="2" t="s">
        <v>28</v>
      </c>
      <c r="AR13" s="16"/>
      <c r="BE13" s="197"/>
      <c r="BS13" s="13" t="s">
        <v>6</v>
      </c>
    </row>
    <row r="14" spans="1:74" ht="12.75">
      <c r="B14" s="16"/>
      <c r="E14" s="202" t="s">
        <v>28</v>
      </c>
      <c r="F14" s="203"/>
      <c r="G14" s="203"/>
      <c r="H14" s="203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03"/>
      <c r="T14" s="203"/>
      <c r="U14" s="203"/>
      <c r="V14" s="203"/>
      <c r="W14" s="203"/>
      <c r="X14" s="203"/>
      <c r="Y14" s="203"/>
      <c r="Z14" s="203"/>
      <c r="AA14" s="203"/>
      <c r="AB14" s="203"/>
      <c r="AC14" s="203"/>
      <c r="AD14" s="203"/>
      <c r="AE14" s="203"/>
      <c r="AF14" s="203"/>
      <c r="AG14" s="203"/>
      <c r="AH14" s="203"/>
      <c r="AI14" s="203"/>
      <c r="AJ14" s="203"/>
      <c r="AK14" s="22" t="s">
        <v>26</v>
      </c>
      <c r="AN14" s="2" t="s">
        <v>28</v>
      </c>
      <c r="AR14" s="16"/>
      <c r="BE14" s="197"/>
      <c r="BS14" s="13" t="s">
        <v>6</v>
      </c>
    </row>
    <row r="15" spans="1:74" ht="6.95" customHeight="1">
      <c r="B15" s="16"/>
      <c r="AR15" s="16"/>
      <c r="BE15" s="197"/>
      <c r="BS15" s="13" t="s">
        <v>3</v>
      </c>
    </row>
    <row r="16" spans="1:74" ht="12" customHeight="1">
      <c r="B16" s="16"/>
      <c r="D16" s="22" t="s">
        <v>29</v>
      </c>
      <c r="AK16" s="22" t="s">
        <v>24</v>
      </c>
      <c r="AN16" s="23" t="s">
        <v>1</v>
      </c>
      <c r="AR16" s="16"/>
      <c r="BE16" s="197"/>
      <c r="BS16" s="13" t="s">
        <v>3</v>
      </c>
    </row>
    <row r="17" spans="2:71" ht="18.399999999999999" customHeight="1">
      <c r="B17" s="16"/>
      <c r="E17" s="23" t="s">
        <v>30</v>
      </c>
      <c r="AK17" s="22" t="s">
        <v>26</v>
      </c>
      <c r="AN17" s="23" t="s">
        <v>1</v>
      </c>
      <c r="AR17" s="16"/>
      <c r="BE17" s="197"/>
      <c r="BS17" s="13" t="s">
        <v>31</v>
      </c>
    </row>
    <row r="18" spans="2:71" ht="6.95" customHeight="1">
      <c r="B18" s="16"/>
      <c r="AR18" s="16"/>
      <c r="BE18" s="197"/>
      <c r="BS18" s="13" t="s">
        <v>6</v>
      </c>
    </row>
    <row r="19" spans="2:71" ht="12" customHeight="1">
      <c r="B19" s="16"/>
      <c r="D19" s="22" t="s">
        <v>32</v>
      </c>
      <c r="AK19" s="22" t="s">
        <v>24</v>
      </c>
      <c r="AN19" s="23" t="s">
        <v>1</v>
      </c>
      <c r="AR19" s="16"/>
      <c r="BE19" s="197"/>
      <c r="BS19" s="13" t="s">
        <v>6</v>
      </c>
    </row>
    <row r="20" spans="2:71" ht="18.399999999999999" customHeight="1">
      <c r="B20" s="16"/>
      <c r="E20" s="23" t="s">
        <v>33</v>
      </c>
      <c r="AK20" s="22" t="s">
        <v>26</v>
      </c>
      <c r="AN20" s="23" t="s">
        <v>1</v>
      </c>
      <c r="AR20" s="16"/>
      <c r="BE20" s="197"/>
      <c r="BS20" s="13" t="s">
        <v>31</v>
      </c>
    </row>
    <row r="21" spans="2:71" ht="6.95" customHeight="1">
      <c r="B21" s="16"/>
      <c r="AR21" s="16"/>
      <c r="BE21" s="197"/>
    </row>
    <row r="22" spans="2:71" ht="12" customHeight="1">
      <c r="B22" s="16"/>
      <c r="D22" s="22" t="s">
        <v>34</v>
      </c>
      <c r="AR22" s="16"/>
      <c r="BE22" s="197"/>
    </row>
    <row r="23" spans="2:71" ht="16.5" customHeight="1">
      <c r="B23" s="16"/>
      <c r="E23" s="204" t="s">
        <v>1</v>
      </c>
      <c r="F23" s="204"/>
      <c r="G23" s="204"/>
      <c r="H23" s="204"/>
      <c r="I23" s="204"/>
      <c r="J23" s="204"/>
      <c r="K23" s="204"/>
      <c r="L23" s="204"/>
      <c r="M23" s="204"/>
      <c r="N23" s="204"/>
      <c r="O23" s="204"/>
      <c r="P23" s="204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4"/>
      <c r="AD23" s="204"/>
      <c r="AE23" s="204"/>
      <c r="AF23" s="204"/>
      <c r="AG23" s="204"/>
      <c r="AH23" s="204"/>
      <c r="AI23" s="204"/>
      <c r="AJ23" s="204"/>
      <c r="AK23" s="204"/>
      <c r="AL23" s="204"/>
      <c r="AM23" s="204"/>
      <c r="AN23" s="204"/>
      <c r="AR23" s="16"/>
      <c r="BE23" s="197"/>
    </row>
    <row r="24" spans="2:71" ht="6.95" customHeight="1">
      <c r="B24" s="16"/>
      <c r="AR24" s="16"/>
      <c r="BE24" s="197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  <c r="BE25" s="197"/>
    </row>
    <row r="26" spans="2:71" s="25" customFormat="1" ht="25.9" customHeight="1">
      <c r="B26" s="26"/>
      <c r="D26" s="27" t="s">
        <v>35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05">
        <f>ROUND(AG94,2)</f>
        <v>0</v>
      </c>
      <c r="AL26" s="206"/>
      <c r="AM26" s="206"/>
      <c r="AN26" s="206"/>
      <c r="AO26" s="206"/>
      <c r="AR26" s="26"/>
      <c r="BE26" s="197"/>
    </row>
    <row r="27" spans="2:71" s="25" customFormat="1" ht="6.95" customHeight="1">
      <c r="B27" s="26"/>
      <c r="AR27" s="26"/>
      <c r="BE27" s="197"/>
    </row>
    <row r="28" spans="2:71" s="25" customFormat="1" ht="12.75">
      <c r="B28" s="26"/>
      <c r="L28" s="207" t="s">
        <v>36</v>
      </c>
      <c r="M28" s="207"/>
      <c r="N28" s="207"/>
      <c r="O28" s="207"/>
      <c r="P28" s="207"/>
      <c r="W28" s="207" t="s">
        <v>37</v>
      </c>
      <c r="X28" s="207"/>
      <c r="Y28" s="207"/>
      <c r="Z28" s="207"/>
      <c r="AA28" s="207"/>
      <c r="AB28" s="207"/>
      <c r="AC28" s="207"/>
      <c r="AD28" s="207"/>
      <c r="AE28" s="207"/>
      <c r="AK28" s="207" t="s">
        <v>38</v>
      </c>
      <c r="AL28" s="207"/>
      <c r="AM28" s="207"/>
      <c r="AN28" s="207"/>
      <c r="AO28" s="207"/>
      <c r="AR28" s="26"/>
      <c r="BE28" s="197"/>
    </row>
    <row r="29" spans="2:71" s="29" customFormat="1" ht="14.45" customHeight="1">
      <c r="B29" s="30"/>
      <c r="D29" s="22" t="s">
        <v>39</v>
      </c>
      <c r="F29" s="22" t="s">
        <v>40</v>
      </c>
      <c r="L29" s="195">
        <v>0.21</v>
      </c>
      <c r="M29" s="194"/>
      <c r="N29" s="194"/>
      <c r="O29" s="194"/>
      <c r="P29" s="194"/>
      <c r="W29" s="193">
        <f>ROUND(AZ94, 2)</f>
        <v>0</v>
      </c>
      <c r="X29" s="194"/>
      <c r="Y29" s="194"/>
      <c r="Z29" s="194"/>
      <c r="AA29" s="194"/>
      <c r="AB29" s="194"/>
      <c r="AC29" s="194"/>
      <c r="AD29" s="194"/>
      <c r="AE29" s="194"/>
      <c r="AK29" s="193">
        <f>ROUND(AV94, 2)</f>
        <v>0</v>
      </c>
      <c r="AL29" s="194"/>
      <c r="AM29" s="194"/>
      <c r="AN29" s="194"/>
      <c r="AO29" s="194"/>
      <c r="AR29" s="30"/>
      <c r="BE29" s="198"/>
    </row>
    <row r="30" spans="2:71" s="29" customFormat="1" ht="14.45" customHeight="1">
      <c r="B30" s="30"/>
      <c r="F30" s="22" t="s">
        <v>41</v>
      </c>
      <c r="L30" s="195">
        <v>0.12</v>
      </c>
      <c r="M30" s="194"/>
      <c r="N30" s="194"/>
      <c r="O30" s="194"/>
      <c r="P30" s="194"/>
      <c r="W30" s="193">
        <f>ROUND(BA94, 2)</f>
        <v>0</v>
      </c>
      <c r="X30" s="194"/>
      <c r="Y30" s="194"/>
      <c r="Z30" s="194"/>
      <c r="AA30" s="194"/>
      <c r="AB30" s="194"/>
      <c r="AC30" s="194"/>
      <c r="AD30" s="194"/>
      <c r="AE30" s="194"/>
      <c r="AK30" s="193">
        <f>ROUND(AW94, 2)</f>
        <v>0</v>
      </c>
      <c r="AL30" s="194"/>
      <c r="AM30" s="194"/>
      <c r="AN30" s="194"/>
      <c r="AO30" s="194"/>
      <c r="AR30" s="30"/>
      <c r="BE30" s="198"/>
    </row>
    <row r="31" spans="2:71" s="29" customFormat="1" ht="14.45" hidden="1" customHeight="1">
      <c r="B31" s="30"/>
      <c r="F31" s="22" t="s">
        <v>42</v>
      </c>
      <c r="L31" s="195">
        <v>0.21</v>
      </c>
      <c r="M31" s="194"/>
      <c r="N31" s="194"/>
      <c r="O31" s="194"/>
      <c r="P31" s="194"/>
      <c r="W31" s="193">
        <f>ROUND(BB94, 2)</f>
        <v>0</v>
      </c>
      <c r="X31" s="194"/>
      <c r="Y31" s="194"/>
      <c r="Z31" s="194"/>
      <c r="AA31" s="194"/>
      <c r="AB31" s="194"/>
      <c r="AC31" s="194"/>
      <c r="AD31" s="194"/>
      <c r="AE31" s="194"/>
      <c r="AK31" s="193">
        <v>0</v>
      </c>
      <c r="AL31" s="194"/>
      <c r="AM31" s="194"/>
      <c r="AN31" s="194"/>
      <c r="AO31" s="194"/>
      <c r="AR31" s="30"/>
      <c r="BE31" s="198"/>
    </row>
    <row r="32" spans="2:71" s="29" customFormat="1" ht="14.45" hidden="1" customHeight="1">
      <c r="B32" s="30"/>
      <c r="F32" s="22" t="s">
        <v>43</v>
      </c>
      <c r="L32" s="195">
        <v>0.12</v>
      </c>
      <c r="M32" s="194"/>
      <c r="N32" s="194"/>
      <c r="O32" s="194"/>
      <c r="P32" s="194"/>
      <c r="W32" s="193">
        <f>ROUND(BC94, 2)</f>
        <v>0</v>
      </c>
      <c r="X32" s="194"/>
      <c r="Y32" s="194"/>
      <c r="Z32" s="194"/>
      <c r="AA32" s="194"/>
      <c r="AB32" s="194"/>
      <c r="AC32" s="194"/>
      <c r="AD32" s="194"/>
      <c r="AE32" s="194"/>
      <c r="AK32" s="193">
        <v>0</v>
      </c>
      <c r="AL32" s="194"/>
      <c r="AM32" s="194"/>
      <c r="AN32" s="194"/>
      <c r="AO32" s="194"/>
      <c r="AR32" s="30"/>
      <c r="BE32" s="198"/>
    </row>
    <row r="33" spans="2:57" s="29" customFormat="1" ht="14.45" hidden="1" customHeight="1">
      <c r="B33" s="30"/>
      <c r="F33" s="22" t="s">
        <v>44</v>
      </c>
      <c r="L33" s="195">
        <v>0</v>
      </c>
      <c r="M33" s="194"/>
      <c r="N33" s="194"/>
      <c r="O33" s="194"/>
      <c r="P33" s="194"/>
      <c r="W33" s="193">
        <f>ROUND(BD94, 2)</f>
        <v>0</v>
      </c>
      <c r="X33" s="194"/>
      <c r="Y33" s="194"/>
      <c r="Z33" s="194"/>
      <c r="AA33" s="194"/>
      <c r="AB33" s="194"/>
      <c r="AC33" s="194"/>
      <c r="AD33" s="194"/>
      <c r="AE33" s="194"/>
      <c r="AK33" s="193">
        <v>0</v>
      </c>
      <c r="AL33" s="194"/>
      <c r="AM33" s="194"/>
      <c r="AN33" s="194"/>
      <c r="AO33" s="194"/>
      <c r="AR33" s="30"/>
      <c r="BE33" s="198"/>
    </row>
    <row r="34" spans="2:57" s="25" customFormat="1" ht="6.95" customHeight="1">
      <c r="B34" s="26"/>
      <c r="AR34" s="26"/>
      <c r="BE34" s="197"/>
    </row>
    <row r="35" spans="2:57" s="25" customFormat="1" ht="25.9" customHeight="1">
      <c r="B35" s="26"/>
      <c r="C35" s="31"/>
      <c r="D35" s="32" t="s">
        <v>45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46</v>
      </c>
      <c r="U35" s="33"/>
      <c r="V35" s="33"/>
      <c r="W35" s="33"/>
      <c r="X35" s="228" t="s">
        <v>47</v>
      </c>
      <c r="Y35" s="229"/>
      <c r="Z35" s="229"/>
      <c r="AA35" s="229"/>
      <c r="AB35" s="229"/>
      <c r="AC35" s="33"/>
      <c r="AD35" s="33"/>
      <c r="AE35" s="33"/>
      <c r="AF35" s="33"/>
      <c r="AG35" s="33"/>
      <c r="AH35" s="33"/>
      <c r="AI35" s="33"/>
      <c r="AJ35" s="33"/>
      <c r="AK35" s="230">
        <f>SUM(AK26:AK33)</f>
        <v>0</v>
      </c>
      <c r="AL35" s="229"/>
      <c r="AM35" s="229"/>
      <c r="AN35" s="229"/>
      <c r="AO35" s="231"/>
      <c r="AP35" s="31"/>
      <c r="AQ35" s="31"/>
      <c r="AR35" s="26"/>
    </row>
    <row r="36" spans="2:57" s="25" customFormat="1" ht="6.95" customHeight="1">
      <c r="B36" s="26"/>
      <c r="AR36" s="26"/>
    </row>
    <row r="37" spans="2:57" s="25" customFormat="1" ht="14.45" customHeight="1">
      <c r="B37" s="26"/>
      <c r="AR37" s="26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25" customFormat="1" ht="14.45" customHeight="1">
      <c r="B49" s="26"/>
      <c r="D49" s="35" t="s">
        <v>48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5" t="s">
        <v>49</v>
      </c>
      <c r="AI49" s="36"/>
      <c r="AJ49" s="36"/>
      <c r="AK49" s="36"/>
      <c r="AL49" s="36"/>
      <c r="AM49" s="36"/>
      <c r="AN49" s="36"/>
      <c r="AO49" s="36"/>
      <c r="AR49" s="26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25" customFormat="1" ht="12.75">
      <c r="B60" s="26"/>
      <c r="D60" s="37" t="s">
        <v>50</v>
      </c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37" t="s">
        <v>51</v>
      </c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37" t="s">
        <v>50</v>
      </c>
      <c r="AI60" s="28"/>
      <c r="AJ60" s="28"/>
      <c r="AK60" s="28"/>
      <c r="AL60" s="28"/>
      <c r="AM60" s="37" t="s">
        <v>51</v>
      </c>
      <c r="AN60" s="28"/>
      <c r="AO60" s="28"/>
      <c r="AR60" s="26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25" customFormat="1" ht="12.75">
      <c r="B64" s="26"/>
      <c r="D64" s="35" t="s">
        <v>52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5" t="s">
        <v>53</v>
      </c>
      <c r="AI64" s="36"/>
      <c r="AJ64" s="36"/>
      <c r="AK64" s="36"/>
      <c r="AL64" s="36"/>
      <c r="AM64" s="36"/>
      <c r="AN64" s="36"/>
      <c r="AO64" s="36"/>
      <c r="AR64" s="26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25" customFormat="1" ht="12.75">
      <c r="B75" s="26"/>
      <c r="D75" s="37" t="s">
        <v>50</v>
      </c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37" t="s">
        <v>51</v>
      </c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37" t="s">
        <v>50</v>
      </c>
      <c r="AI75" s="28"/>
      <c r="AJ75" s="28"/>
      <c r="AK75" s="28"/>
      <c r="AL75" s="28"/>
      <c r="AM75" s="37" t="s">
        <v>51</v>
      </c>
      <c r="AN75" s="28"/>
      <c r="AO75" s="28"/>
      <c r="AR75" s="26"/>
    </row>
    <row r="76" spans="2:44" s="25" customFormat="1">
      <c r="B76" s="26"/>
      <c r="AR76" s="26"/>
    </row>
    <row r="77" spans="2:44" s="25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26"/>
    </row>
    <row r="81" spans="1:91" s="25" customFormat="1" ht="6.95" customHeight="1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26"/>
    </row>
    <row r="82" spans="1:91" s="25" customFormat="1" ht="24.95" customHeight="1">
      <c r="B82" s="26"/>
      <c r="C82" s="17" t="s">
        <v>54</v>
      </c>
      <c r="AR82" s="26"/>
    </row>
    <row r="83" spans="1:91" s="25" customFormat="1" ht="6.95" customHeight="1">
      <c r="B83" s="26"/>
      <c r="AR83" s="26"/>
    </row>
    <row r="84" spans="1:91" s="42" customFormat="1" ht="12" customHeight="1">
      <c r="B84" s="43"/>
      <c r="C84" s="22" t="s">
        <v>13</v>
      </c>
      <c r="L84" s="42">
        <f>K5</f>
        <v>0</v>
      </c>
      <c r="AR84" s="43"/>
    </row>
    <row r="85" spans="1:91" s="44" customFormat="1" ht="36.950000000000003" customHeight="1">
      <c r="B85" s="45"/>
      <c r="C85" s="46" t="s">
        <v>15</v>
      </c>
      <c r="L85" s="219" t="str">
        <f>K6</f>
        <v>Slezská univerzita - p. č. 1210/8</v>
      </c>
      <c r="M85" s="220"/>
      <c r="N85" s="220"/>
      <c r="O85" s="220"/>
      <c r="P85" s="220"/>
      <c r="Q85" s="220"/>
      <c r="R85" s="220"/>
      <c r="S85" s="220"/>
      <c r="T85" s="220"/>
      <c r="U85" s="220"/>
      <c r="V85" s="220"/>
      <c r="W85" s="220"/>
      <c r="X85" s="220"/>
      <c r="Y85" s="220"/>
      <c r="Z85" s="220"/>
      <c r="AA85" s="220"/>
      <c r="AB85" s="220"/>
      <c r="AC85" s="220"/>
      <c r="AD85" s="220"/>
      <c r="AE85" s="220"/>
      <c r="AF85" s="220"/>
      <c r="AG85" s="220"/>
      <c r="AH85" s="220"/>
      <c r="AI85" s="220"/>
      <c r="AJ85" s="220"/>
      <c r="AR85" s="45"/>
    </row>
    <row r="86" spans="1:91" s="25" customFormat="1" ht="6.95" customHeight="1">
      <c r="B86" s="26"/>
      <c r="AR86" s="26"/>
    </row>
    <row r="87" spans="1:91" s="25" customFormat="1" ht="12" customHeight="1">
      <c r="B87" s="26"/>
      <c r="C87" s="22" t="s">
        <v>19</v>
      </c>
      <c r="L87" s="47" t="str">
        <f>IF(K8="","",K8)</f>
        <v>Karviná</v>
      </c>
      <c r="AI87" s="22" t="s">
        <v>21</v>
      </c>
      <c r="AM87" s="221" t="str">
        <f>IF(AN8= "","",AN8)</f>
        <v>10. 2. 2025</v>
      </c>
      <c r="AN87" s="221"/>
      <c r="AR87" s="26"/>
    </row>
    <row r="88" spans="1:91" s="25" customFormat="1" ht="6.95" customHeight="1">
      <c r="B88" s="26"/>
      <c r="AR88" s="26"/>
    </row>
    <row r="89" spans="1:91" s="25" customFormat="1" ht="15.2" customHeight="1">
      <c r="B89" s="26"/>
      <c r="C89" s="22" t="s">
        <v>23</v>
      </c>
      <c r="L89" s="42" t="str">
        <f>IF(E11= "","",E11)</f>
        <v>Slezská univerzita v Opavě</v>
      </c>
      <c r="AI89" s="22" t="s">
        <v>29</v>
      </c>
      <c r="AM89" s="222" t="str">
        <f>IF(E17="","",E17)</f>
        <v>ing. Kateřina Swiatková</v>
      </c>
      <c r="AN89" s="223"/>
      <c r="AO89" s="223"/>
      <c r="AP89" s="223"/>
      <c r="AR89" s="26"/>
      <c r="AS89" s="224" t="s">
        <v>55</v>
      </c>
      <c r="AT89" s="225"/>
      <c r="AU89" s="48"/>
      <c r="AV89" s="48"/>
      <c r="AW89" s="48"/>
      <c r="AX89" s="48"/>
      <c r="AY89" s="48"/>
      <c r="AZ89" s="48"/>
      <c r="BA89" s="48"/>
      <c r="BB89" s="48"/>
      <c r="BC89" s="48"/>
      <c r="BD89" s="49"/>
    </row>
    <row r="90" spans="1:91" s="25" customFormat="1" ht="15.2" customHeight="1">
      <c r="B90" s="26"/>
      <c r="C90" s="22" t="s">
        <v>27</v>
      </c>
      <c r="L90" s="42" t="str">
        <f>IF(E14= "Vyplň údaj","",E14)</f>
        <v/>
      </c>
      <c r="AI90" s="22" t="s">
        <v>32</v>
      </c>
      <c r="AM90" s="222" t="str">
        <f>IF(E20="","",E20)</f>
        <v>ing. Jiří Krejča</v>
      </c>
      <c r="AN90" s="223"/>
      <c r="AO90" s="223"/>
      <c r="AP90" s="223"/>
      <c r="AR90" s="26"/>
      <c r="AS90" s="226"/>
      <c r="AT90" s="227"/>
      <c r="BD90" s="50"/>
    </row>
    <row r="91" spans="1:91" s="25" customFormat="1" ht="10.9" customHeight="1">
      <c r="B91" s="26"/>
      <c r="AR91" s="26"/>
      <c r="AS91" s="226"/>
      <c r="AT91" s="227"/>
      <c r="BD91" s="50"/>
    </row>
    <row r="92" spans="1:91" s="25" customFormat="1" ht="29.25" customHeight="1">
      <c r="B92" s="26"/>
      <c r="C92" s="214" t="s">
        <v>56</v>
      </c>
      <c r="D92" s="215"/>
      <c r="E92" s="215"/>
      <c r="F92" s="215"/>
      <c r="G92" s="215"/>
      <c r="H92" s="51"/>
      <c r="I92" s="216" t="s">
        <v>57</v>
      </c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5"/>
      <c r="AG92" s="217" t="s">
        <v>58</v>
      </c>
      <c r="AH92" s="215"/>
      <c r="AI92" s="215"/>
      <c r="AJ92" s="215"/>
      <c r="AK92" s="215"/>
      <c r="AL92" s="215"/>
      <c r="AM92" s="215"/>
      <c r="AN92" s="216" t="s">
        <v>59</v>
      </c>
      <c r="AO92" s="215"/>
      <c r="AP92" s="218"/>
      <c r="AQ92" s="52" t="s">
        <v>60</v>
      </c>
      <c r="AR92" s="26"/>
      <c r="AS92" s="53" t="s">
        <v>61</v>
      </c>
      <c r="AT92" s="54" t="s">
        <v>62</v>
      </c>
      <c r="AU92" s="54" t="s">
        <v>63</v>
      </c>
      <c r="AV92" s="54" t="s">
        <v>64</v>
      </c>
      <c r="AW92" s="54" t="s">
        <v>65</v>
      </c>
      <c r="AX92" s="54" t="s">
        <v>66</v>
      </c>
      <c r="AY92" s="54" t="s">
        <v>67</v>
      </c>
      <c r="AZ92" s="54" t="s">
        <v>68</v>
      </c>
      <c r="BA92" s="54" t="s">
        <v>69</v>
      </c>
      <c r="BB92" s="54" t="s">
        <v>70</v>
      </c>
      <c r="BC92" s="54" t="s">
        <v>71</v>
      </c>
      <c r="BD92" s="55" t="s">
        <v>72</v>
      </c>
    </row>
    <row r="93" spans="1:91" s="25" customFormat="1" ht="10.9" customHeight="1">
      <c r="B93" s="26"/>
      <c r="AR93" s="26"/>
      <c r="AS93" s="56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9"/>
    </row>
    <row r="94" spans="1:91" s="57" customFormat="1" ht="32.450000000000003" customHeight="1">
      <c r="B94" s="58"/>
      <c r="C94" s="59" t="s">
        <v>73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211">
        <f>ROUND(AG95,2)</f>
        <v>0</v>
      </c>
      <c r="AH94" s="211"/>
      <c r="AI94" s="211"/>
      <c r="AJ94" s="211"/>
      <c r="AK94" s="211"/>
      <c r="AL94" s="211"/>
      <c r="AM94" s="211"/>
      <c r="AN94" s="212">
        <f>SUM(AG94,AT94)</f>
        <v>0</v>
      </c>
      <c r="AO94" s="212"/>
      <c r="AP94" s="212"/>
      <c r="AQ94" s="61" t="s">
        <v>1</v>
      </c>
      <c r="AR94" s="58"/>
      <c r="AS94" s="62">
        <f>ROUND(AS95,2)</f>
        <v>0</v>
      </c>
      <c r="AT94" s="63">
        <f>ROUND(SUM(AV94:AW94),2)</f>
        <v>0</v>
      </c>
      <c r="AU94" s="64">
        <f>ROUND(AU95,5)</f>
        <v>0</v>
      </c>
      <c r="AV94" s="63">
        <f>ROUND(AZ94*L29,2)</f>
        <v>0</v>
      </c>
      <c r="AW94" s="63">
        <f>ROUND(BA94*L30,2)</f>
        <v>0</v>
      </c>
      <c r="AX94" s="63">
        <f>ROUND(BB94*L29,2)</f>
        <v>0</v>
      </c>
      <c r="AY94" s="63">
        <f>ROUND(BC94*L30,2)</f>
        <v>0</v>
      </c>
      <c r="AZ94" s="63">
        <f>ROUND(AZ95,2)</f>
        <v>0</v>
      </c>
      <c r="BA94" s="63">
        <f>ROUND(BA95,2)</f>
        <v>0</v>
      </c>
      <c r="BB94" s="63">
        <f>ROUND(BB95,2)</f>
        <v>0</v>
      </c>
      <c r="BC94" s="63">
        <f>ROUND(BC95,2)</f>
        <v>0</v>
      </c>
      <c r="BD94" s="65">
        <f>ROUND(BD95,2)</f>
        <v>0</v>
      </c>
      <c r="BS94" s="66" t="s">
        <v>74</v>
      </c>
      <c r="BT94" s="66" t="s">
        <v>75</v>
      </c>
      <c r="BU94" s="67" t="s">
        <v>76</v>
      </c>
      <c r="BV94" s="66" t="s">
        <v>77</v>
      </c>
      <c r="BW94" s="66" t="s">
        <v>4</v>
      </c>
      <c r="BX94" s="66" t="s">
        <v>78</v>
      </c>
      <c r="CL94" s="66" t="s">
        <v>1</v>
      </c>
    </row>
    <row r="95" spans="1:91" s="77" customFormat="1" ht="24.75" customHeight="1">
      <c r="A95" s="68" t="s">
        <v>79</v>
      </c>
      <c r="B95" s="69"/>
      <c r="C95" s="70"/>
      <c r="D95" s="210" t="s">
        <v>80</v>
      </c>
      <c r="E95" s="210"/>
      <c r="F95" s="210"/>
      <c r="G95" s="210"/>
      <c r="H95" s="210"/>
      <c r="I95" s="71"/>
      <c r="J95" s="210" t="s">
        <v>81</v>
      </c>
      <c r="K95" s="210"/>
      <c r="L95" s="210"/>
      <c r="M95" s="210"/>
      <c r="N95" s="210"/>
      <c r="O95" s="210"/>
      <c r="P95" s="210"/>
      <c r="Q95" s="210"/>
      <c r="R95" s="210"/>
      <c r="S95" s="210"/>
      <c r="T95" s="210"/>
      <c r="U95" s="210"/>
      <c r="V95" s="210"/>
      <c r="W95" s="210"/>
      <c r="X95" s="210"/>
      <c r="Y95" s="210"/>
      <c r="Z95" s="210"/>
      <c r="AA95" s="210"/>
      <c r="AB95" s="210"/>
      <c r="AC95" s="210"/>
      <c r="AD95" s="210"/>
      <c r="AE95" s="210"/>
      <c r="AF95" s="210"/>
      <c r="AG95" s="208">
        <f>'01 - Stavební úpravy a mo...'!J30</f>
        <v>0</v>
      </c>
      <c r="AH95" s="209"/>
      <c r="AI95" s="209"/>
      <c r="AJ95" s="209"/>
      <c r="AK95" s="209"/>
      <c r="AL95" s="209"/>
      <c r="AM95" s="209"/>
      <c r="AN95" s="208">
        <f>SUM(AG95,AT95)</f>
        <v>0</v>
      </c>
      <c r="AO95" s="209"/>
      <c r="AP95" s="209"/>
      <c r="AQ95" s="72" t="s">
        <v>82</v>
      </c>
      <c r="AR95" s="69"/>
      <c r="AS95" s="73">
        <v>0</v>
      </c>
      <c r="AT95" s="74">
        <f>ROUND(SUM(AV95:AW95),2)</f>
        <v>0</v>
      </c>
      <c r="AU95" s="75">
        <f>'01 - Stavební úpravy a mo...'!P135</f>
        <v>0</v>
      </c>
      <c r="AV95" s="74">
        <f>'01 - Stavební úpravy a mo...'!J33</f>
        <v>0</v>
      </c>
      <c r="AW95" s="74">
        <f>'01 - Stavební úpravy a mo...'!J34</f>
        <v>0</v>
      </c>
      <c r="AX95" s="74">
        <f>'01 - Stavební úpravy a mo...'!J35</f>
        <v>0</v>
      </c>
      <c r="AY95" s="74">
        <f>'01 - Stavební úpravy a mo...'!J36</f>
        <v>0</v>
      </c>
      <c r="AZ95" s="74">
        <f>'01 - Stavební úpravy a mo...'!F33</f>
        <v>0</v>
      </c>
      <c r="BA95" s="74">
        <f>'01 - Stavební úpravy a mo...'!F34</f>
        <v>0</v>
      </c>
      <c r="BB95" s="74">
        <f>'01 - Stavební úpravy a mo...'!F35</f>
        <v>0</v>
      </c>
      <c r="BC95" s="74">
        <f>'01 - Stavební úpravy a mo...'!F36</f>
        <v>0</v>
      </c>
      <c r="BD95" s="76">
        <f>'01 - Stavební úpravy a mo...'!F37</f>
        <v>0</v>
      </c>
      <c r="BT95" s="78" t="s">
        <v>83</v>
      </c>
      <c r="BV95" s="78" t="s">
        <v>77</v>
      </c>
      <c r="BW95" s="78" t="s">
        <v>84</v>
      </c>
      <c r="BX95" s="78" t="s">
        <v>4</v>
      </c>
      <c r="CL95" s="78" t="s">
        <v>1</v>
      </c>
      <c r="CM95" s="78" t="s">
        <v>85</v>
      </c>
    </row>
    <row r="96" spans="1:91" s="25" customFormat="1" ht="30" customHeight="1">
      <c r="B96" s="26"/>
      <c r="AR96" s="26"/>
    </row>
    <row r="97" spans="2:44" s="25" customFormat="1" ht="6.95" customHeight="1"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26"/>
    </row>
  </sheetData>
  <mergeCells count="42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01 - Stavební úpravy a mo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62"/>
  <sheetViews>
    <sheetView showGridLines="0" tabSelected="1" topLeftCell="A185" workbookViewId="0">
      <selection activeCell="F208" sqref="F208"/>
    </sheetView>
  </sheetViews>
  <sheetFormatPr defaultRowHeight="11.25"/>
  <cols>
    <col min="1" max="1" width="8.33203125" style="12" customWidth="1"/>
    <col min="2" max="2" width="1.1640625" style="12" customWidth="1"/>
    <col min="3" max="3" width="4.1640625" style="12" customWidth="1"/>
    <col min="4" max="4" width="4.33203125" style="12" customWidth="1"/>
    <col min="5" max="5" width="17.1640625" style="12" customWidth="1"/>
    <col min="6" max="6" width="50.83203125" style="12" customWidth="1"/>
    <col min="7" max="7" width="7.5" style="12" customWidth="1"/>
    <col min="8" max="8" width="14" style="12" customWidth="1"/>
    <col min="9" max="9" width="15.83203125" style="12" customWidth="1"/>
    <col min="10" max="10" width="22.33203125" style="12" customWidth="1"/>
    <col min="11" max="11" width="22.33203125" style="12" hidden="1" customWidth="1"/>
    <col min="12" max="12" width="9.33203125" style="12" customWidth="1"/>
    <col min="13" max="13" width="10.83203125" style="12" hidden="1" customWidth="1"/>
    <col min="14" max="14" width="9.33203125" style="12" hidden="1"/>
    <col min="15" max="20" width="14.1640625" style="12" hidden="1" customWidth="1"/>
    <col min="21" max="21" width="16.33203125" style="12" hidden="1" customWidth="1"/>
    <col min="22" max="22" width="12.33203125" style="12" customWidth="1"/>
    <col min="23" max="23" width="16.33203125" style="12" customWidth="1"/>
    <col min="24" max="24" width="12.33203125" style="12" customWidth="1"/>
    <col min="25" max="25" width="15" style="12" customWidth="1"/>
    <col min="26" max="26" width="11" style="12" customWidth="1"/>
    <col min="27" max="27" width="15" style="12" customWidth="1"/>
    <col min="28" max="28" width="16.33203125" style="12" customWidth="1"/>
    <col min="29" max="29" width="11" style="12" customWidth="1"/>
    <col min="30" max="30" width="15" style="12" customWidth="1"/>
    <col min="31" max="31" width="16.33203125" style="12" customWidth="1"/>
    <col min="32" max="43" width="9.33203125" style="12"/>
    <col min="44" max="65" width="9.33203125" style="12" hidden="1"/>
    <col min="66" max="16384" width="9.33203125" style="12"/>
  </cols>
  <sheetData>
    <row r="2" spans="2:46" ht="36.950000000000003" customHeight="1">
      <c r="L2" s="213" t="s">
        <v>5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3" t="s">
        <v>84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85</v>
      </c>
    </row>
    <row r="4" spans="2:46" ht="24.95" customHeight="1">
      <c r="B4" s="16"/>
      <c r="D4" s="17" t="s">
        <v>86</v>
      </c>
      <c r="L4" s="16"/>
      <c r="M4" s="80" t="s">
        <v>10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15</v>
      </c>
      <c r="L6" s="16"/>
    </row>
    <row r="7" spans="2:46" ht="16.5" customHeight="1">
      <c r="B7" s="16"/>
      <c r="E7" s="233" t="str">
        <f>'Rekapitulace stavby'!K6</f>
        <v>Slezská univerzita - p. č. 1210/8</v>
      </c>
      <c r="F7" s="234"/>
      <c r="G7" s="234"/>
      <c r="H7" s="234"/>
      <c r="L7" s="16"/>
    </row>
    <row r="8" spans="2:46" s="25" customFormat="1" ht="12" customHeight="1">
      <c r="B8" s="26"/>
      <c r="D8" s="22" t="s">
        <v>87</v>
      </c>
      <c r="L8" s="26"/>
    </row>
    <row r="9" spans="2:46" s="25" customFormat="1" ht="16.5" customHeight="1">
      <c r="B9" s="26"/>
      <c r="E9" s="219" t="s">
        <v>88</v>
      </c>
      <c r="F9" s="232"/>
      <c r="G9" s="232"/>
      <c r="H9" s="232"/>
      <c r="L9" s="26"/>
    </row>
    <row r="10" spans="2:46" s="25" customFormat="1">
      <c r="B10" s="26"/>
      <c r="L10" s="26"/>
    </row>
    <row r="11" spans="2:46" s="25" customFormat="1" ht="12" customHeight="1">
      <c r="B11" s="26"/>
      <c r="D11" s="22" t="s">
        <v>17</v>
      </c>
      <c r="F11" s="23" t="s">
        <v>1</v>
      </c>
      <c r="I11" s="22" t="s">
        <v>18</v>
      </c>
      <c r="J11" s="23" t="s">
        <v>1</v>
      </c>
      <c r="L11" s="26"/>
    </row>
    <row r="12" spans="2:46" s="25" customFormat="1" ht="12" customHeight="1">
      <c r="B12" s="26"/>
      <c r="D12" s="22" t="s">
        <v>19</v>
      </c>
      <c r="F12" s="23" t="s">
        <v>20</v>
      </c>
      <c r="I12" s="22" t="s">
        <v>21</v>
      </c>
      <c r="J12" s="81" t="str">
        <f>'Rekapitulace stavby'!AN8</f>
        <v>10. 2. 2025</v>
      </c>
      <c r="L12" s="26"/>
    </row>
    <row r="13" spans="2:46" s="25" customFormat="1" ht="10.9" customHeight="1">
      <c r="B13" s="26"/>
      <c r="L13" s="26"/>
    </row>
    <row r="14" spans="2:46" s="25" customFormat="1" ht="12" customHeight="1">
      <c r="B14" s="26"/>
      <c r="D14" s="22" t="s">
        <v>23</v>
      </c>
      <c r="I14" s="22" t="s">
        <v>24</v>
      </c>
      <c r="J14" s="23" t="s">
        <v>1</v>
      </c>
      <c r="L14" s="26"/>
    </row>
    <row r="15" spans="2:46" s="25" customFormat="1" ht="18" customHeight="1">
      <c r="B15" s="26"/>
      <c r="E15" s="23" t="s">
        <v>25</v>
      </c>
      <c r="I15" s="22" t="s">
        <v>26</v>
      </c>
      <c r="J15" s="23" t="s">
        <v>1</v>
      </c>
      <c r="L15" s="26"/>
    </row>
    <row r="16" spans="2:46" s="25" customFormat="1" ht="6.95" customHeight="1">
      <c r="B16" s="26"/>
      <c r="L16" s="26"/>
    </row>
    <row r="17" spans="2:12" s="25" customFormat="1" ht="12" customHeight="1">
      <c r="B17" s="26"/>
      <c r="D17" s="22" t="s">
        <v>27</v>
      </c>
      <c r="I17" s="22" t="s">
        <v>24</v>
      </c>
      <c r="J17" s="1" t="str">
        <f>'Rekapitulace stavby'!AN13</f>
        <v>Vyplň údaj</v>
      </c>
      <c r="L17" s="26"/>
    </row>
    <row r="18" spans="2:12" s="25" customFormat="1" ht="18" customHeight="1">
      <c r="B18" s="26"/>
      <c r="E18" s="235" t="str">
        <f>'Rekapitulace stavby'!E14</f>
        <v>Vyplň údaj</v>
      </c>
      <c r="F18" s="236"/>
      <c r="G18" s="236"/>
      <c r="H18" s="236"/>
      <c r="I18" s="22" t="s">
        <v>26</v>
      </c>
      <c r="J18" s="1" t="str">
        <f>'Rekapitulace stavby'!AN14</f>
        <v>Vyplň údaj</v>
      </c>
      <c r="L18" s="26"/>
    </row>
    <row r="19" spans="2:12" s="25" customFormat="1" ht="6.95" customHeight="1">
      <c r="B19" s="26"/>
      <c r="L19" s="26"/>
    </row>
    <row r="20" spans="2:12" s="25" customFormat="1" ht="12" customHeight="1">
      <c r="B20" s="26"/>
      <c r="D20" s="22" t="s">
        <v>29</v>
      </c>
      <c r="I20" s="22" t="s">
        <v>24</v>
      </c>
      <c r="J20" s="23" t="s">
        <v>1</v>
      </c>
      <c r="L20" s="26"/>
    </row>
    <row r="21" spans="2:12" s="25" customFormat="1" ht="18" customHeight="1">
      <c r="B21" s="26"/>
      <c r="E21" s="23" t="s">
        <v>30</v>
      </c>
      <c r="I21" s="22" t="s">
        <v>26</v>
      </c>
      <c r="J21" s="23" t="s">
        <v>1</v>
      </c>
      <c r="L21" s="26"/>
    </row>
    <row r="22" spans="2:12" s="25" customFormat="1" ht="6.95" customHeight="1">
      <c r="B22" s="26"/>
      <c r="L22" s="26"/>
    </row>
    <row r="23" spans="2:12" s="25" customFormat="1" ht="12" customHeight="1">
      <c r="B23" s="26"/>
      <c r="D23" s="22" t="s">
        <v>32</v>
      </c>
      <c r="I23" s="22" t="s">
        <v>24</v>
      </c>
      <c r="J23" s="23" t="s">
        <v>1</v>
      </c>
      <c r="L23" s="26"/>
    </row>
    <row r="24" spans="2:12" s="25" customFormat="1" ht="18" customHeight="1">
      <c r="B24" s="26"/>
      <c r="E24" s="23" t="s">
        <v>33</v>
      </c>
      <c r="I24" s="22" t="s">
        <v>26</v>
      </c>
      <c r="J24" s="23" t="s">
        <v>1</v>
      </c>
      <c r="L24" s="26"/>
    </row>
    <row r="25" spans="2:12" s="25" customFormat="1" ht="6.95" customHeight="1">
      <c r="B25" s="26"/>
      <c r="L25" s="26"/>
    </row>
    <row r="26" spans="2:12" s="25" customFormat="1" ht="12" customHeight="1">
      <c r="B26" s="26"/>
      <c r="D26" s="22" t="s">
        <v>34</v>
      </c>
      <c r="L26" s="26"/>
    </row>
    <row r="27" spans="2:12" s="83" customFormat="1" ht="16.5" customHeight="1">
      <c r="B27" s="82"/>
      <c r="E27" s="204" t="s">
        <v>1</v>
      </c>
      <c r="F27" s="204"/>
      <c r="G27" s="204"/>
      <c r="H27" s="204"/>
      <c r="L27" s="82"/>
    </row>
    <row r="28" spans="2:12" s="25" customFormat="1" ht="6.95" customHeight="1">
      <c r="B28" s="26"/>
      <c r="L28" s="26"/>
    </row>
    <row r="29" spans="2:12" s="25" customFormat="1" ht="6.95" customHeight="1">
      <c r="B29" s="26"/>
      <c r="D29" s="48"/>
      <c r="E29" s="48"/>
      <c r="F29" s="48"/>
      <c r="G29" s="48"/>
      <c r="H29" s="48"/>
      <c r="I29" s="48"/>
      <c r="J29" s="48"/>
      <c r="K29" s="48"/>
      <c r="L29" s="26"/>
    </row>
    <row r="30" spans="2:12" s="25" customFormat="1" ht="25.35" customHeight="1">
      <c r="B30" s="26"/>
      <c r="D30" s="84" t="s">
        <v>35</v>
      </c>
      <c r="J30" s="85">
        <f>ROUND(J135, 2)</f>
        <v>0</v>
      </c>
      <c r="L30" s="26"/>
    </row>
    <row r="31" spans="2:12" s="25" customFormat="1" ht="6.95" customHeight="1">
      <c r="B31" s="26"/>
      <c r="D31" s="48"/>
      <c r="E31" s="48"/>
      <c r="F31" s="48"/>
      <c r="G31" s="48"/>
      <c r="H31" s="48"/>
      <c r="I31" s="48"/>
      <c r="J31" s="48"/>
      <c r="K31" s="48"/>
      <c r="L31" s="26"/>
    </row>
    <row r="32" spans="2:12" s="25" customFormat="1" ht="14.45" customHeight="1">
      <c r="B32" s="26"/>
      <c r="F32" s="86" t="s">
        <v>37</v>
      </c>
      <c r="I32" s="86" t="s">
        <v>36</v>
      </c>
      <c r="J32" s="86" t="s">
        <v>38</v>
      </c>
      <c r="L32" s="26"/>
    </row>
    <row r="33" spans="2:12" s="25" customFormat="1" ht="14.45" customHeight="1">
      <c r="B33" s="26"/>
      <c r="D33" s="87" t="s">
        <v>39</v>
      </c>
      <c r="E33" s="22" t="s">
        <v>40</v>
      </c>
      <c r="F33" s="88">
        <f>ROUND((SUM(BE135:BE361)),  2)</f>
        <v>0</v>
      </c>
      <c r="I33" s="89">
        <v>0.21</v>
      </c>
      <c r="J33" s="88">
        <f>ROUND(((SUM(BE135:BE361))*I33),  2)</f>
        <v>0</v>
      </c>
      <c r="L33" s="26"/>
    </row>
    <row r="34" spans="2:12" s="25" customFormat="1" ht="14.45" customHeight="1">
      <c r="B34" s="26"/>
      <c r="E34" s="22" t="s">
        <v>41</v>
      </c>
      <c r="F34" s="88">
        <f>ROUND((SUM(BF135:BF361)),  2)</f>
        <v>0</v>
      </c>
      <c r="I34" s="89">
        <v>0.12</v>
      </c>
      <c r="J34" s="88">
        <f>ROUND(((SUM(BF135:BF361))*I34),  2)</f>
        <v>0</v>
      </c>
      <c r="L34" s="26"/>
    </row>
    <row r="35" spans="2:12" s="25" customFormat="1" ht="14.45" hidden="1" customHeight="1">
      <c r="B35" s="26"/>
      <c r="E35" s="22" t="s">
        <v>42</v>
      </c>
      <c r="F35" s="88">
        <f>ROUND((SUM(BG135:BG361)),  2)</f>
        <v>0</v>
      </c>
      <c r="I35" s="89">
        <v>0.21</v>
      </c>
      <c r="J35" s="88">
        <f>0</f>
        <v>0</v>
      </c>
      <c r="L35" s="26"/>
    </row>
    <row r="36" spans="2:12" s="25" customFormat="1" ht="14.45" hidden="1" customHeight="1">
      <c r="B36" s="26"/>
      <c r="E36" s="22" t="s">
        <v>43</v>
      </c>
      <c r="F36" s="88">
        <f>ROUND((SUM(BH135:BH361)),  2)</f>
        <v>0</v>
      </c>
      <c r="I36" s="89">
        <v>0.12</v>
      </c>
      <c r="J36" s="88">
        <f>0</f>
        <v>0</v>
      </c>
      <c r="L36" s="26"/>
    </row>
    <row r="37" spans="2:12" s="25" customFormat="1" ht="14.45" hidden="1" customHeight="1">
      <c r="B37" s="26"/>
      <c r="E37" s="22" t="s">
        <v>44</v>
      </c>
      <c r="F37" s="88">
        <f>ROUND((SUM(BI135:BI361)),  2)</f>
        <v>0</v>
      </c>
      <c r="I37" s="89">
        <v>0</v>
      </c>
      <c r="J37" s="88">
        <f>0</f>
        <v>0</v>
      </c>
      <c r="L37" s="26"/>
    </row>
    <row r="38" spans="2:12" s="25" customFormat="1" ht="6.95" customHeight="1">
      <c r="B38" s="26"/>
      <c r="L38" s="26"/>
    </row>
    <row r="39" spans="2:12" s="25" customFormat="1" ht="25.35" customHeight="1">
      <c r="B39" s="26"/>
      <c r="C39" s="90"/>
      <c r="D39" s="91" t="s">
        <v>45</v>
      </c>
      <c r="E39" s="51"/>
      <c r="F39" s="51"/>
      <c r="G39" s="92" t="s">
        <v>46</v>
      </c>
      <c r="H39" s="93" t="s">
        <v>47</v>
      </c>
      <c r="I39" s="51"/>
      <c r="J39" s="94">
        <f>SUM(J30:J37)</f>
        <v>0</v>
      </c>
      <c r="K39" s="95"/>
      <c r="L39" s="26"/>
    </row>
    <row r="40" spans="2:12" s="25" customFormat="1" ht="14.45" customHeight="1">
      <c r="B40" s="26"/>
      <c r="L40" s="26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25" customFormat="1" ht="14.45" customHeight="1">
      <c r="B50" s="26"/>
      <c r="D50" s="35" t="s">
        <v>48</v>
      </c>
      <c r="E50" s="36"/>
      <c r="F50" s="36"/>
      <c r="G50" s="35" t="s">
        <v>49</v>
      </c>
      <c r="H50" s="36"/>
      <c r="I50" s="36"/>
      <c r="J50" s="36"/>
      <c r="K50" s="36"/>
      <c r="L50" s="26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25" customFormat="1" ht="12.75">
      <c r="B61" s="26"/>
      <c r="D61" s="37" t="s">
        <v>50</v>
      </c>
      <c r="E61" s="28"/>
      <c r="F61" s="96" t="s">
        <v>51</v>
      </c>
      <c r="G61" s="37" t="s">
        <v>50</v>
      </c>
      <c r="H61" s="28"/>
      <c r="I61" s="28"/>
      <c r="J61" s="97" t="s">
        <v>51</v>
      </c>
      <c r="K61" s="28"/>
      <c r="L61" s="26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25" customFormat="1" ht="12.75">
      <c r="B65" s="26"/>
      <c r="D65" s="35" t="s">
        <v>52</v>
      </c>
      <c r="E65" s="36"/>
      <c r="F65" s="36"/>
      <c r="G65" s="35" t="s">
        <v>53</v>
      </c>
      <c r="H65" s="36"/>
      <c r="I65" s="36"/>
      <c r="J65" s="36"/>
      <c r="K65" s="36"/>
      <c r="L65" s="26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25" customFormat="1" ht="12.75">
      <c r="B76" s="26"/>
      <c r="D76" s="37" t="s">
        <v>50</v>
      </c>
      <c r="E76" s="28"/>
      <c r="F76" s="96" t="s">
        <v>51</v>
      </c>
      <c r="G76" s="37" t="s">
        <v>50</v>
      </c>
      <c r="H76" s="28"/>
      <c r="I76" s="28"/>
      <c r="J76" s="97" t="s">
        <v>51</v>
      </c>
      <c r="K76" s="28"/>
      <c r="L76" s="26"/>
    </row>
    <row r="77" spans="2:12" s="25" customFormat="1" ht="14.4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26"/>
    </row>
    <row r="81" spans="2:47" s="25" customFormat="1" ht="6.95" customHeight="1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26"/>
    </row>
    <row r="82" spans="2:47" s="25" customFormat="1" ht="24.95" customHeight="1">
      <c r="B82" s="26"/>
      <c r="C82" s="17" t="s">
        <v>89</v>
      </c>
      <c r="L82" s="26"/>
    </row>
    <row r="83" spans="2:47" s="25" customFormat="1" ht="6.95" customHeight="1">
      <c r="B83" s="26"/>
      <c r="L83" s="26"/>
    </row>
    <row r="84" spans="2:47" s="25" customFormat="1" ht="12" customHeight="1">
      <c r="B84" s="26"/>
      <c r="C84" s="22" t="s">
        <v>15</v>
      </c>
      <c r="L84" s="26"/>
    </row>
    <row r="85" spans="2:47" s="25" customFormat="1" ht="16.5" customHeight="1">
      <c r="B85" s="26"/>
      <c r="E85" s="233" t="str">
        <f>E7</f>
        <v>Slezská univerzita - p. č. 1210/8</v>
      </c>
      <c r="F85" s="234"/>
      <c r="G85" s="234"/>
      <c r="H85" s="234"/>
      <c r="L85" s="26"/>
    </row>
    <row r="86" spans="2:47" s="25" customFormat="1" ht="12" customHeight="1">
      <c r="B86" s="26"/>
      <c r="C86" s="22" t="s">
        <v>87</v>
      </c>
      <c r="L86" s="26"/>
    </row>
    <row r="87" spans="2:47" s="25" customFormat="1" ht="16.5" customHeight="1">
      <c r="B87" s="26"/>
      <c r="E87" s="219" t="str">
        <f>E9</f>
        <v>01 - Stavební úpravy a modernizace učebny A 111</v>
      </c>
      <c r="F87" s="232"/>
      <c r="G87" s="232"/>
      <c r="H87" s="232"/>
      <c r="L87" s="26"/>
    </row>
    <row r="88" spans="2:47" s="25" customFormat="1" ht="6.95" customHeight="1">
      <c r="B88" s="26"/>
      <c r="L88" s="26"/>
    </row>
    <row r="89" spans="2:47" s="25" customFormat="1" ht="12" customHeight="1">
      <c r="B89" s="26"/>
      <c r="C89" s="22" t="s">
        <v>19</v>
      </c>
      <c r="F89" s="23" t="str">
        <f>F12</f>
        <v>Karviná</v>
      </c>
      <c r="I89" s="22" t="s">
        <v>21</v>
      </c>
      <c r="J89" s="81" t="str">
        <f>IF(J12="","",J12)</f>
        <v>10. 2. 2025</v>
      </c>
      <c r="L89" s="26"/>
    </row>
    <row r="90" spans="2:47" s="25" customFormat="1" ht="6.95" customHeight="1">
      <c r="B90" s="26"/>
      <c r="L90" s="26"/>
    </row>
    <row r="91" spans="2:47" s="25" customFormat="1" ht="25.7" customHeight="1">
      <c r="B91" s="26"/>
      <c r="C91" s="22" t="s">
        <v>23</v>
      </c>
      <c r="F91" s="23" t="str">
        <f>E15</f>
        <v>Slezská univerzita v Opavě</v>
      </c>
      <c r="I91" s="22" t="s">
        <v>29</v>
      </c>
      <c r="J91" s="98" t="str">
        <f>E21</f>
        <v>ing. Kateřina Swiatková</v>
      </c>
      <c r="L91" s="26"/>
    </row>
    <row r="92" spans="2:47" s="25" customFormat="1" ht="15.2" customHeight="1">
      <c r="B92" s="26"/>
      <c r="C92" s="22" t="s">
        <v>27</v>
      </c>
      <c r="F92" s="23" t="str">
        <f>IF(E18="","",E18)</f>
        <v>Vyplň údaj</v>
      </c>
      <c r="I92" s="22" t="s">
        <v>32</v>
      </c>
      <c r="J92" s="98" t="str">
        <f>E24</f>
        <v>ing. Jiří Krejča</v>
      </c>
      <c r="L92" s="26"/>
    </row>
    <row r="93" spans="2:47" s="25" customFormat="1" ht="10.35" customHeight="1">
      <c r="B93" s="26"/>
      <c r="L93" s="26"/>
    </row>
    <row r="94" spans="2:47" s="25" customFormat="1" ht="29.25" customHeight="1">
      <c r="B94" s="26"/>
      <c r="C94" s="99" t="s">
        <v>90</v>
      </c>
      <c r="D94" s="90"/>
      <c r="E94" s="90"/>
      <c r="F94" s="90"/>
      <c r="G94" s="90"/>
      <c r="H94" s="90"/>
      <c r="I94" s="90"/>
      <c r="J94" s="100" t="s">
        <v>91</v>
      </c>
      <c r="K94" s="90"/>
      <c r="L94" s="26"/>
    </row>
    <row r="95" spans="2:47" s="25" customFormat="1" ht="10.35" customHeight="1">
      <c r="B95" s="26"/>
      <c r="L95" s="26"/>
    </row>
    <row r="96" spans="2:47" s="25" customFormat="1" ht="22.9" customHeight="1">
      <c r="B96" s="26"/>
      <c r="C96" s="101" t="s">
        <v>92</v>
      </c>
      <c r="J96" s="85">
        <f>J135</f>
        <v>0</v>
      </c>
      <c r="L96" s="26"/>
      <c r="AU96" s="13" t="s">
        <v>93</v>
      </c>
    </row>
    <row r="97" spans="2:12" s="103" customFormat="1" ht="24.95" customHeight="1">
      <c r="B97" s="102"/>
      <c r="D97" s="104" t="s">
        <v>94</v>
      </c>
      <c r="E97" s="105"/>
      <c r="F97" s="105"/>
      <c r="G97" s="105"/>
      <c r="H97" s="105"/>
      <c r="I97" s="105"/>
      <c r="J97" s="106">
        <f>J136</f>
        <v>0</v>
      </c>
      <c r="L97" s="102"/>
    </row>
    <row r="98" spans="2:12" s="108" customFormat="1" ht="19.899999999999999" customHeight="1">
      <c r="B98" s="107"/>
      <c r="D98" s="109" t="s">
        <v>95</v>
      </c>
      <c r="E98" s="110"/>
      <c r="F98" s="110"/>
      <c r="G98" s="110"/>
      <c r="H98" s="110"/>
      <c r="I98" s="110"/>
      <c r="J98" s="111">
        <f>J137</f>
        <v>0</v>
      </c>
      <c r="L98" s="107"/>
    </row>
    <row r="99" spans="2:12" s="108" customFormat="1" ht="19.899999999999999" customHeight="1">
      <c r="B99" s="107"/>
      <c r="D99" s="109" t="s">
        <v>96</v>
      </c>
      <c r="E99" s="110"/>
      <c r="F99" s="110"/>
      <c r="G99" s="110"/>
      <c r="H99" s="110"/>
      <c r="I99" s="110"/>
      <c r="J99" s="111">
        <f>J171</f>
        <v>0</v>
      </c>
      <c r="L99" s="107"/>
    </row>
    <row r="100" spans="2:12" s="108" customFormat="1" ht="19.899999999999999" customHeight="1">
      <c r="B100" s="107"/>
      <c r="D100" s="109" t="s">
        <v>97</v>
      </c>
      <c r="E100" s="110"/>
      <c r="F100" s="110"/>
      <c r="G100" s="110"/>
      <c r="H100" s="110"/>
      <c r="I100" s="110"/>
      <c r="J100" s="111">
        <f>J175</f>
        <v>0</v>
      </c>
      <c r="L100" s="107"/>
    </row>
    <row r="101" spans="2:12" s="108" customFormat="1" ht="19.899999999999999" customHeight="1">
      <c r="B101" s="107"/>
      <c r="D101" s="109" t="s">
        <v>98</v>
      </c>
      <c r="E101" s="110"/>
      <c r="F101" s="110"/>
      <c r="G101" s="110"/>
      <c r="H101" s="110"/>
      <c r="I101" s="110"/>
      <c r="J101" s="111">
        <f>J179</f>
        <v>0</v>
      </c>
      <c r="L101" s="107"/>
    </row>
    <row r="102" spans="2:12" s="108" customFormat="1" ht="19.899999999999999" customHeight="1">
      <c r="B102" s="107"/>
      <c r="D102" s="109" t="s">
        <v>99</v>
      </c>
      <c r="E102" s="110"/>
      <c r="F102" s="110"/>
      <c r="G102" s="110"/>
      <c r="H102" s="110"/>
      <c r="I102" s="110"/>
      <c r="J102" s="111">
        <f>J190</f>
        <v>0</v>
      </c>
      <c r="L102" s="107"/>
    </row>
    <row r="103" spans="2:12" s="108" customFormat="1" ht="19.899999999999999" customHeight="1">
      <c r="B103" s="107"/>
      <c r="D103" s="109" t="s">
        <v>100</v>
      </c>
      <c r="E103" s="110"/>
      <c r="F103" s="110"/>
      <c r="G103" s="110"/>
      <c r="H103" s="110"/>
      <c r="I103" s="110"/>
      <c r="J103" s="111">
        <f>J200</f>
        <v>0</v>
      </c>
      <c r="L103" s="107"/>
    </row>
    <row r="104" spans="2:12" s="103" customFormat="1" ht="24.95" customHeight="1">
      <c r="B104" s="102"/>
      <c r="D104" s="104" t="s">
        <v>101</v>
      </c>
      <c r="E104" s="105"/>
      <c r="F104" s="105"/>
      <c r="G104" s="105"/>
      <c r="H104" s="105"/>
      <c r="I104" s="105"/>
      <c r="J104" s="106">
        <f>J203</f>
        <v>0</v>
      </c>
      <c r="L104" s="102"/>
    </row>
    <row r="105" spans="2:12" s="108" customFormat="1" ht="19.899999999999999" customHeight="1">
      <c r="B105" s="107"/>
      <c r="D105" s="109" t="s">
        <v>102</v>
      </c>
      <c r="E105" s="110"/>
      <c r="F105" s="110"/>
      <c r="G105" s="110"/>
      <c r="H105" s="110"/>
      <c r="I105" s="110"/>
      <c r="J105" s="111">
        <f>J204</f>
        <v>0</v>
      </c>
      <c r="L105" s="107"/>
    </row>
    <row r="106" spans="2:12" s="108" customFormat="1" ht="19.899999999999999" customHeight="1">
      <c r="B106" s="107"/>
      <c r="D106" s="109" t="s">
        <v>103</v>
      </c>
      <c r="E106" s="110"/>
      <c r="F106" s="110"/>
      <c r="G106" s="110"/>
      <c r="H106" s="110"/>
      <c r="I106" s="110"/>
      <c r="J106" s="111">
        <f>J206</f>
        <v>0</v>
      </c>
      <c r="L106" s="107"/>
    </row>
    <row r="107" spans="2:12" s="108" customFormat="1" ht="19.899999999999999" customHeight="1">
      <c r="B107" s="107"/>
      <c r="D107" s="109" t="s">
        <v>104</v>
      </c>
      <c r="E107" s="110"/>
      <c r="F107" s="110"/>
      <c r="G107" s="110"/>
      <c r="H107" s="110"/>
      <c r="I107" s="110"/>
      <c r="J107" s="111">
        <f>J210</f>
        <v>0</v>
      </c>
      <c r="L107" s="107"/>
    </row>
    <row r="108" spans="2:12" s="108" customFormat="1" ht="19.899999999999999" customHeight="1">
      <c r="B108" s="107"/>
      <c r="D108" s="109" t="s">
        <v>105</v>
      </c>
      <c r="E108" s="110"/>
      <c r="F108" s="110"/>
      <c r="G108" s="110"/>
      <c r="H108" s="110"/>
      <c r="I108" s="110"/>
      <c r="J108" s="111">
        <f>J222</f>
        <v>0</v>
      </c>
      <c r="L108" s="107"/>
    </row>
    <row r="109" spans="2:12" s="108" customFormat="1" ht="19.899999999999999" customHeight="1">
      <c r="B109" s="107"/>
      <c r="D109" s="109" t="s">
        <v>106</v>
      </c>
      <c r="E109" s="110"/>
      <c r="F109" s="110"/>
      <c r="G109" s="110"/>
      <c r="H109" s="110"/>
      <c r="I109" s="110"/>
      <c r="J109" s="111">
        <f>J234</f>
        <v>0</v>
      </c>
      <c r="L109" s="107"/>
    </row>
    <row r="110" spans="2:12" s="108" customFormat="1" ht="19.899999999999999" customHeight="1">
      <c r="B110" s="107"/>
      <c r="D110" s="109" t="s">
        <v>107</v>
      </c>
      <c r="E110" s="110"/>
      <c r="F110" s="110"/>
      <c r="G110" s="110"/>
      <c r="H110" s="110"/>
      <c r="I110" s="110"/>
      <c r="J110" s="111">
        <f>J260</f>
        <v>0</v>
      </c>
      <c r="L110" s="107"/>
    </row>
    <row r="111" spans="2:12" s="108" customFormat="1" ht="19.899999999999999" customHeight="1">
      <c r="B111" s="107"/>
      <c r="D111" s="109" t="s">
        <v>108</v>
      </c>
      <c r="E111" s="110"/>
      <c r="F111" s="110"/>
      <c r="G111" s="110"/>
      <c r="H111" s="110"/>
      <c r="I111" s="110"/>
      <c r="J111" s="111">
        <f>J267</f>
        <v>0</v>
      </c>
      <c r="L111" s="107"/>
    </row>
    <row r="112" spans="2:12" s="108" customFormat="1" ht="19.899999999999999" customHeight="1">
      <c r="B112" s="107"/>
      <c r="D112" s="109" t="s">
        <v>109</v>
      </c>
      <c r="E112" s="110"/>
      <c r="F112" s="110"/>
      <c r="G112" s="110"/>
      <c r="H112" s="110"/>
      <c r="I112" s="110"/>
      <c r="J112" s="111">
        <f>J276</f>
        <v>0</v>
      </c>
      <c r="L112" s="107"/>
    </row>
    <row r="113" spans="2:12" s="108" customFormat="1" ht="19.899999999999999" customHeight="1">
      <c r="B113" s="107"/>
      <c r="D113" s="109" t="s">
        <v>110</v>
      </c>
      <c r="E113" s="110"/>
      <c r="F113" s="110"/>
      <c r="G113" s="110"/>
      <c r="H113" s="110"/>
      <c r="I113" s="110"/>
      <c r="J113" s="111">
        <f>J300</f>
        <v>0</v>
      </c>
      <c r="L113" s="107"/>
    </row>
    <row r="114" spans="2:12" s="108" customFormat="1" ht="19.899999999999999" customHeight="1">
      <c r="B114" s="107"/>
      <c r="D114" s="109" t="s">
        <v>111</v>
      </c>
      <c r="E114" s="110"/>
      <c r="F114" s="110"/>
      <c r="G114" s="110"/>
      <c r="H114" s="110"/>
      <c r="I114" s="110"/>
      <c r="J114" s="111">
        <f>J339</f>
        <v>0</v>
      </c>
      <c r="L114" s="107"/>
    </row>
    <row r="115" spans="2:12" s="108" customFormat="1" ht="19.899999999999999" customHeight="1">
      <c r="B115" s="107"/>
      <c r="D115" s="109" t="s">
        <v>112</v>
      </c>
      <c r="E115" s="110"/>
      <c r="F115" s="110"/>
      <c r="G115" s="110"/>
      <c r="H115" s="110"/>
      <c r="I115" s="110"/>
      <c r="J115" s="111">
        <f>J359</f>
        <v>0</v>
      </c>
      <c r="L115" s="107"/>
    </row>
    <row r="116" spans="2:12" s="25" customFormat="1" ht="21.75" customHeight="1">
      <c r="B116" s="26"/>
      <c r="L116" s="26"/>
    </row>
    <row r="117" spans="2:12" s="25" customFormat="1" ht="6.95" customHeight="1"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26"/>
    </row>
    <row r="121" spans="2:12" s="25" customFormat="1" ht="6.95" customHeight="1"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26"/>
    </row>
    <row r="122" spans="2:12" s="25" customFormat="1" ht="24.95" customHeight="1">
      <c r="B122" s="26"/>
      <c r="C122" s="17" t="s">
        <v>113</v>
      </c>
      <c r="L122" s="26"/>
    </row>
    <row r="123" spans="2:12" s="25" customFormat="1" ht="6.95" customHeight="1">
      <c r="B123" s="26"/>
      <c r="L123" s="26"/>
    </row>
    <row r="124" spans="2:12" s="25" customFormat="1" ht="12" customHeight="1">
      <c r="B124" s="26"/>
      <c r="C124" s="22" t="s">
        <v>15</v>
      </c>
      <c r="L124" s="26"/>
    </row>
    <row r="125" spans="2:12" s="25" customFormat="1" ht="16.5" customHeight="1">
      <c r="B125" s="26"/>
      <c r="E125" s="233" t="str">
        <f>E7</f>
        <v>Slezská univerzita - p. č. 1210/8</v>
      </c>
      <c r="F125" s="234"/>
      <c r="G125" s="234"/>
      <c r="H125" s="234"/>
      <c r="L125" s="26"/>
    </row>
    <row r="126" spans="2:12" s="25" customFormat="1" ht="12" customHeight="1">
      <c r="B126" s="26"/>
      <c r="C126" s="22" t="s">
        <v>87</v>
      </c>
      <c r="L126" s="26"/>
    </row>
    <row r="127" spans="2:12" s="25" customFormat="1" ht="16.5" customHeight="1">
      <c r="B127" s="26"/>
      <c r="E127" s="219" t="str">
        <f>E9</f>
        <v>01 - Stavební úpravy a modernizace učebny A 111</v>
      </c>
      <c r="F127" s="232"/>
      <c r="G127" s="232"/>
      <c r="H127" s="232"/>
      <c r="L127" s="26"/>
    </row>
    <row r="128" spans="2:12" s="25" customFormat="1" ht="6.95" customHeight="1">
      <c r="B128" s="26"/>
      <c r="L128" s="26"/>
    </row>
    <row r="129" spans="2:65" s="25" customFormat="1" ht="12" customHeight="1">
      <c r="B129" s="26"/>
      <c r="C129" s="22" t="s">
        <v>19</v>
      </c>
      <c r="F129" s="23" t="str">
        <f>F12</f>
        <v>Karviná</v>
      </c>
      <c r="I129" s="22" t="s">
        <v>21</v>
      </c>
      <c r="J129" s="81" t="str">
        <f>IF(J12="","",J12)</f>
        <v>10. 2. 2025</v>
      </c>
      <c r="L129" s="26"/>
    </row>
    <row r="130" spans="2:65" s="25" customFormat="1" ht="6.95" customHeight="1">
      <c r="B130" s="26"/>
      <c r="L130" s="26"/>
    </row>
    <row r="131" spans="2:65" s="25" customFormat="1" ht="25.7" customHeight="1">
      <c r="B131" s="26"/>
      <c r="C131" s="22" t="s">
        <v>23</v>
      </c>
      <c r="F131" s="23" t="str">
        <f>E15</f>
        <v>Slezská univerzita v Opavě</v>
      </c>
      <c r="I131" s="22" t="s">
        <v>29</v>
      </c>
      <c r="J131" s="98" t="str">
        <f>E21</f>
        <v>ing. Kateřina Swiatková</v>
      </c>
      <c r="L131" s="26"/>
    </row>
    <row r="132" spans="2:65" s="25" customFormat="1" ht="15.2" customHeight="1">
      <c r="B132" s="26"/>
      <c r="C132" s="22" t="s">
        <v>27</v>
      </c>
      <c r="F132" s="23" t="str">
        <f>IF(E18="","",E18)</f>
        <v>Vyplň údaj</v>
      </c>
      <c r="I132" s="22" t="s">
        <v>32</v>
      </c>
      <c r="J132" s="98" t="str">
        <f>E24</f>
        <v>ing. Jiří Krejča</v>
      </c>
      <c r="L132" s="26"/>
    </row>
    <row r="133" spans="2:65" s="25" customFormat="1" ht="10.35" customHeight="1">
      <c r="B133" s="26"/>
      <c r="L133" s="26"/>
    </row>
    <row r="134" spans="2:65" s="117" customFormat="1" ht="29.25" customHeight="1">
      <c r="B134" s="112"/>
      <c r="C134" s="113" t="s">
        <v>114</v>
      </c>
      <c r="D134" s="114" t="s">
        <v>60</v>
      </c>
      <c r="E134" s="114" t="s">
        <v>56</v>
      </c>
      <c r="F134" s="114" t="s">
        <v>57</v>
      </c>
      <c r="G134" s="114" t="s">
        <v>115</v>
      </c>
      <c r="H134" s="114" t="s">
        <v>116</v>
      </c>
      <c r="I134" s="114" t="s">
        <v>117</v>
      </c>
      <c r="J134" s="115" t="s">
        <v>91</v>
      </c>
      <c r="K134" s="116" t="s">
        <v>118</v>
      </c>
      <c r="L134" s="112"/>
      <c r="M134" s="53" t="s">
        <v>1</v>
      </c>
      <c r="N134" s="54" t="s">
        <v>39</v>
      </c>
      <c r="O134" s="54" t="s">
        <v>119</v>
      </c>
      <c r="P134" s="54" t="s">
        <v>120</v>
      </c>
      <c r="Q134" s="54" t="s">
        <v>121</v>
      </c>
      <c r="R134" s="54" t="s">
        <v>122</v>
      </c>
      <c r="S134" s="54" t="s">
        <v>123</v>
      </c>
      <c r="T134" s="55" t="s">
        <v>124</v>
      </c>
    </row>
    <row r="135" spans="2:65" s="25" customFormat="1" ht="22.9" customHeight="1">
      <c r="B135" s="26"/>
      <c r="C135" s="59" t="s">
        <v>125</v>
      </c>
      <c r="J135" s="118">
        <f>BK135</f>
        <v>0</v>
      </c>
      <c r="L135" s="26"/>
      <c r="M135" s="56"/>
      <c r="N135" s="48"/>
      <c r="O135" s="48"/>
      <c r="P135" s="119">
        <f>P136+P203</f>
        <v>0</v>
      </c>
      <c r="Q135" s="48"/>
      <c r="R135" s="119">
        <f>R136+R203</f>
        <v>4.5046721999999999</v>
      </c>
      <c r="S135" s="48"/>
      <c r="T135" s="120">
        <f>T136+T203</f>
        <v>5.3137384000000001</v>
      </c>
      <c r="AT135" s="13" t="s">
        <v>74</v>
      </c>
      <c r="AU135" s="13" t="s">
        <v>93</v>
      </c>
      <c r="BK135" s="121">
        <f>BK136+BK203</f>
        <v>0</v>
      </c>
    </row>
    <row r="136" spans="2:65" s="123" customFormat="1" ht="25.9" customHeight="1">
      <c r="B136" s="122"/>
      <c r="D136" s="124" t="s">
        <v>74</v>
      </c>
      <c r="E136" s="125" t="s">
        <v>126</v>
      </c>
      <c r="F136" s="125" t="s">
        <v>127</v>
      </c>
      <c r="J136" s="126">
        <f>BK136</f>
        <v>0</v>
      </c>
      <c r="L136" s="122"/>
      <c r="M136" s="127"/>
      <c r="P136" s="128">
        <f>P137+P171+P175+P179+P190+P200</f>
        <v>0</v>
      </c>
      <c r="R136" s="128">
        <f>R137+R171+R175+R179+R190+R200</f>
        <v>1.3020133999999999</v>
      </c>
      <c r="T136" s="129">
        <f>T137+T171+T175+T179+T190+T200</f>
        <v>3.5636999999999999</v>
      </c>
      <c r="AR136" s="124" t="s">
        <v>83</v>
      </c>
      <c r="AT136" s="130" t="s">
        <v>74</v>
      </c>
      <c r="AU136" s="130" t="s">
        <v>75</v>
      </c>
      <c r="AY136" s="124" t="s">
        <v>128</v>
      </c>
      <c r="BK136" s="131">
        <f>BK137+BK171+BK175+BK179+BK190+BK200</f>
        <v>0</v>
      </c>
    </row>
    <row r="137" spans="2:65" s="123" customFormat="1" ht="22.9" customHeight="1">
      <c r="B137" s="122"/>
      <c r="D137" s="124" t="s">
        <v>74</v>
      </c>
      <c r="E137" s="132" t="s">
        <v>129</v>
      </c>
      <c r="F137" s="132" t="s">
        <v>130</v>
      </c>
      <c r="J137" s="133">
        <f>BK137</f>
        <v>0</v>
      </c>
      <c r="L137" s="122"/>
      <c r="M137" s="127"/>
      <c r="P137" s="128">
        <f>SUM(P138:P170)</f>
        <v>0</v>
      </c>
      <c r="R137" s="128">
        <f>SUM(R138:R170)</f>
        <v>1.2980934</v>
      </c>
      <c r="T137" s="129">
        <f>SUM(T138:T170)</f>
        <v>5.0220000000000001E-2</v>
      </c>
      <c r="AR137" s="124" t="s">
        <v>83</v>
      </c>
      <c r="AT137" s="130" t="s">
        <v>74</v>
      </c>
      <c r="AU137" s="130" t="s">
        <v>83</v>
      </c>
      <c r="AY137" s="124" t="s">
        <v>128</v>
      </c>
      <c r="BK137" s="131">
        <f>SUM(BK138:BK170)</f>
        <v>0</v>
      </c>
    </row>
    <row r="138" spans="2:65" s="25" customFormat="1" ht="16.5" customHeight="1">
      <c r="B138" s="26"/>
      <c r="C138" s="134" t="s">
        <v>83</v>
      </c>
      <c r="D138" s="134" t="s">
        <v>131</v>
      </c>
      <c r="E138" s="135" t="s">
        <v>132</v>
      </c>
      <c r="F138" s="136" t="s">
        <v>133</v>
      </c>
      <c r="G138" s="137" t="s">
        <v>134</v>
      </c>
      <c r="H138" s="138">
        <v>95.27</v>
      </c>
      <c r="I138" s="4"/>
      <c r="J138" s="139">
        <f>ROUND(I138*H138,2)</f>
        <v>0</v>
      </c>
      <c r="K138" s="140"/>
      <c r="L138" s="26"/>
      <c r="M138" s="141" t="s">
        <v>1</v>
      </c>
      <c r="N138" s="142" t="s">
        <v>40</v>
      </c>
      <c r="P138" s="143">
        <f>O138*H138</f>
        <v>0</v>
      </c>
      <c r="Q138" s="143">
        <v>2.5999999999999998E-4</v>
      </c>
      <c r="R138" s="143">
        <f>Q138*H138</f>
        <v>2.4770199999999996E-2</v>
      </c>
      <c r="S138" s="143">
        <v>0</v>
      </c>
      <c r="T138" s="144">
        <f>S138*H138</f>
        <v>0</v>
      </c>
      <c r="AR138" s="145" t="s">
        <v>135</v>
      </c>
      <c r="AT138" s="145" t="s">
        <v>131</v>
      </c>
      <c r="AU138" s="145" t="s">
        <v>85</v>
      </c>
      <c r="AY138" s="13" t="s">
        <v>128</v>
      </c>
      <c r="BE138" s="146">
        <f>IF(N138="základní",J138,0)</f>
        <v>0</v>
      </c>
      <c r="BF138" s="146">
        <f>IF(N138="snížená",J138,0)</f>
        <v>0</v>
      </c>
      <c r="BG138" s="146">
        <f>IF(N138="zákl. přenesená",J138,0)</f>
        <v>0</v>
      </c>
      <c r="BH138" s="146">
        <f>IF(N138="sníž. přenesená",J138,0)</f>
        <v>0</v>
      </c>
      <c r="BI138" s="146">
        <f>IF(N138="nulová",J138,0)</f>
        <v>0</v>
      </c>
      <c r="BJ138" s="13" t="s">
        <v>83</v>
      </c>
      <c r="BK138" s="146">
        <f>ROUND(I138*H138,2)</f>
        <v>0</v>
      </c>
      <c r="BL138" s="13" t="s">
        <v>135</v>
      </c>
      <c r="BM138" s="145" t="s">
        <v>136</v>
      </c>
    </row>
    <row r="139" spans="2:65" s="25" customFormat="1">
      <c r="B139" s="26"/>
      <c r="D139" s="147" t="s">
        <v>137</v>
      </c>
      <c r="F139" s="148" t="s">
        <v>138</v>
      </c>
      <c r="I139" s="5"/>
      <c r="L139" s="26"/>
      <c r="M139" s="149"/>
      <c r="T139" s="50"/>
      <c r="AT139" s="13" t="s">
        <v>137</v>
      </c>
      <c r="AU139" s="13" t="s">
        <v>85</v>
      </c>
    </row>
    <row r="140" spans="2:65" s="151" customFormat="1">
      <c r="B140" s="150"/>
      <c r="D140" s="152" t="s">
        <v>139</v>
      </c>
      <c r="E140" s="153" t="s">
        <v>1</v>
      </c>
      <c r="F140" s="154" t="s">
        <v>140</v>
      </c>
      <c r="H140" s="155">
        <v>95.27</v>
      </c>
      <c r="I140" s="6"/>
      <c r="L140" s="150"/>
      <c r="M140" s="156"/>
      <c r="T140" s="157"/>
      <c r="AT140" s="153" t="s">
        <v>139</v>
      </c>
      <c r="AU140" s="153" t="s">
        <v>85</v>
      </c>
      <c r="AV140" s="151" t="s">
        <v>85</v>
      </c>
      <c r="AW140" s="151" t="s">
        <v>31</v>
      </c>
      <c r="AX140" s="151" t="s">
        <v>83</v>
      </c>
      <c r="AY140" s="153" t="s">
        <v>128</v>
      </c>
    </row>
    <row r="141" spans="2:65" s="25" customFormat="1" ht="24.2" customHeight="1">
      <c r="B141" s="26"/>
      <c r="C141" s="134" t="s">
        <v>85</v>
      </c>
      <c r="D141" s="134" t="s">
        <v>131</v>
      </c>
      <c r="E141" s="135" t="s">
        <v>141</v>
      </c>
      <c r="F141" s="136" t="s">
        <v>142</v>
      </c>
      <c r="G141" s="137" t="s">
        <v>134</v>
      </c>
      <c r="H141" s="138">
        <v>17.670000000000002</v>
      </c>
      <c r="I141" s="4"/>
      <c r="J141" s="139">
        <f>ROUND(I141*H141,2)</f>
        <v>0</v>
      </c>
      <c r="K141" s="140"/>
      <c r="L141" s="26"/>
      <c r="M141" s="141" t="s">
        <v>1</v>
      </c>
      <c r="N141" s="142" t="s">
        <v>40</v>
      </c>
      <c r="P141" s="143">
        <f>O141*H141</f>
        <v>0</v>
      </c>
      <c r="Q141" s="143">
        <v>6.3E-3</v>
      </c>
      <c r="R141" s="143">
        <f>Q141*H141</f>
        <v>0.11132100000000002</v>
      </c>
      <c r="S141" s="143">
        <v>0</v>
      </c>
      <c r="T141" s="144">
        <f>S141*H141</f>
        <v>0</v>
      </c>
      <c r="AR141" s="145" t="s">
        <v>135</v>
      </c>
      <c r="AT141" s="145" t="s">
        <v>131</v>
      </c>
      <c r="AU141" s="145" t="s">
        <v>85</v>
      </c>
      <c r="AY141" s="13" t="s">
        <v>128</v>
      </c>
      <c r="BE141" s="146">
        <f>IF(N141="základní",J141,0)</f>
        <v>0</v>
      </c>
      <c r="BF141" s="146">
        <f>IF(N141="snížená",J141,0)</f>
        <v>0</v>
      </c>
      <c r="BG141" s="146">
        <f>IF(N141="zákl. přenesená",J141,0)</f>
        <v>0</v>
      </c>
      <c r="BH141" s="146">
        <f>IF(N141="sníž. přenesená",J141,0)</f>
        <v>0</v>
      </c>
      <c r="BI141" s="146">
        <f>IF(N141="nulová",J141,0)</f>
        <v>0</v>
      </c>
      <c r="BJ141" s="13" t="s">
        <v>83</v>
      </c>
      <c r="BK141" s="146">
        <f>ROUND(I141*H141,2)</f>
        <v>0</v>
      </c>
      <c r="BL141" s="13" t="s">
        <v>135</v>
      </c>
      <c r="BM141" s="145" t="s">
        <v>143</v>
      </c>
    </row>
    <row r="142" spans="2:65" s="25" customFormat="1">
      <c r="B142" s="26"/>
      <c r="D142" s="147" t="s">
        <v>137</v>
      </c>
      <c r="F142" s="148" t="s">
        <v>144</v>
      </c>
      <c r="I142" s="5"/>
      <c r="L142" s="26"/>
      <c r="M142" s="149"/>
      <c r="T142" s="50"/>
      <c r="AT142" s="13" t="s">
        <v>137</v>
      </c>
      <c r="AU142" s="13" t="s">
        <v>85</v>
      </c>
    </row>
    <row r="143" spans="2:65" s="159" customFormat="1">
      <c r="B143" s="158"/>
      <c r="D143" s="152" t="s">
        <v>139</v>
      </c>
      <c r="E143" s="160" t="s">
        <v>1</v>
      </c>
      <c r="F143" s="161" t="s">
        <v>145</v>
      </c>
      <c r="H143" s="160" t="s">
        <v>1</v>
      </c>
      <c r="I143" s="7"/>
      <c r="L143" s="158"/>
      <c r="M143" s="162"/>
      <c r="T143" s="163"/>
      <c r="AT143" s="160" t="s">
        <v>139</v>
      </c>
      <c r="AU143" s="160" t="s">
        <v>85</v>
      </c>
      <c r="AV143" s="159" t="s">
        <v>83</v>
      </c>
      <c r="AW143" s="159" t="s">
        <v>31</v>
      </c>
      <c r="AX143" s="159" t="s">
        <v>75</v>
      </c>
      <c r="AY143" s="160" t="s">
        <v>128</v>
      </c>
    </row>
    <row r="144" spans="2:65" s="151" customFormat="1">
      <c r="B144" s="150"/>
      <c r="D144" s="152" t="s">
        <v>139</v>
      </c>
      <c r="E144" s="153" t="s">
        <v>1</v>
      </c>
      <c r="F144" s="154" t="s">
        <v>146</v>
      </c>
      <c r="H144" s="155">
        <v>17.670000000000002</v>
      </c>
      <c r="I144" s="6"/>
      <c r="L144" s="150"/>
      <c r="M144" s="156"/>
      <c r="T144" s="157"/>
      <c r="AT144" s="153" t="s">
        <v>139</v>
      </c>
      <c r="AU144" s="153" t="s">
        <v>85</v>
      </c>
      <c r="AV144" s="151" t="s">
        <v>85</v>
      </c>
      <c r="AW144" s="151" t="s">
        <v>31</v>
      </c>
      <c r="AX144" s="151" t="s">
        <v>83</v>
      </c>
      <c r="AY144" s="153" t="s">
        <v>128</v>
      </c>
    </row>
    <row r="145" spans="2:65" s="25" customFormat="1" ht="24.2" customHeight="1">
      <c r="B145" s="26"/>
      <c r="C145" s="134" t="s">
        <v>147</v>
      </c>
      <c r="D145" s="134" t="s">
        <v>131</v>
      </c>
      <c r="E145" s="135" t="s">
        <v>148</v>
      </c>
      <c r="F145" s="136" t="s">
        <v>149</v>
      </c>
      <c r="G145" s="137" t="s">
        <v>134</v>
      </c>
      <c r="H145" s="138">
        <v>16.047999999999998</v>
      </c>
      <c r="I145" s="4"/>
      <c r="J145" s="139">
        <f>ROUND(I145*H145,2)</f>
        <v>0</v>
      </c>
      <c r="K145" s="140"/>
      <c r="L145" s="26"/>
      <c r="M145" s="141" t="s">
        <v>1</v>
      </c>
      <c r="N145" s="142" t="s">
        <v>40</v>
      </c>
      <c r="P145" s="143">
        <f>O145*H145</f>
        <v>0</v>
      </c>
      <c r="Q145" s="143">
        <v>1.54E-2</v>
      </c>
      <c r="R145" s="143">
        <f>Q145*H145</f>
        <v>0.24713919999999998</v>
      </c>
      <c r="S145" s="143">
        <v>0</v>
      </c>
      <c r="T145" s="144">
        <f>S145*H145</f>
        <v>0</v>
      </c>
      <c r="AR145" s="145" t="s">
        <v>135</v>
      </c>
      <c r="AT145" s="145" t="s">
        <v>131</v>
      </c>
      <c r="AU145" s="145" t="s">
        <v>85</v>
      </c>
      <c r="AY145" s="13" t="s">
        <v>128</v>
      </c>
      <c r="BE145" s="146">
        <f>IF(N145="základní",J145,0)</f>
        <v>0</v>
      </c>
      <c r="BF145" s="146">
        <f>IF(N145="snížená",J145,0)</f>
        <v>0</v>
      </c>
      <c r="BG145" s="146">
        <f>IF(N145="zákl. přenesená",J145,0)</f>
        <v>0</v>
      </c>
      <c r="BH145" s="146">
        <f>IF(N145="sníž. přenesená",J145,0)</f>
        <v>0</v>
      </c>
      <c r="BI145" s="146">
        <f>IF(N145="nulová",J145,0)</f>
        <v>0</v>
      </c>
      <c r="BJ145" s="13" t="s">
        <v>83</v>
      </c>
      <c r="BK145" s="146">
        <f>ROUND(I145*H145,2)</f>
        <v>0</v>
      </c>
      <c r="BL145" s="13" t="s">
        <v>135</v>
      </c>
      <c r="BM145" s="145" t="s">
        <v>150</v>
      </c>
    </row>
    <row r="146" spans="2:65" s="25" customFormat="1">
      <c r="B146" s="26"/>
      <c r="D146" s="147" t="s">
        <v>137</v>
      </c>
      <c r="F146" s="148" t="s">
        <v>151</v>
      </c>
      <c r="I146" s="5"/>
      <c r="L146" s="26"/>
      <c r="M146" s="149"/>
      <c r="T146" s="50"/>
      <c r="AT146" s="13" t="s">
        <v>137</v>
      </c>
      <c r="AU146" s="13" t="s">
        <v>85</v>
      </c>
    </row>
    <row r="147" spans="2:65" s="159" customFormat="1">
      <c r="B147" s="158"/>
      <c r="D147" s="152" t="s">
        <v>139</v>
      </c>
      <c r="E147" s="160" t="s">
        <v>1</v>
      </c>
      <c r="F147" s="161" t="s">
        <v>152</v>
      </c>
      <c r="H147" s="160" t="s">
        <v>1</v>
      </c>
      <c r="I147" s="7"/>
      <c r="L147" s="158"/>
      <c r="M147" s="162"/>
      <c r="T147" s="163"/>
      <c r="AT147" s="160" t="s">
        <v>139</v>
      </c>
      <c r="AU147" s="160" t="s">
        <v>85</v>
      </c>
      <c r="AV147" s="159" t="s">
        <v>83</v>
      </c>
      <c r="AW147" s="159" t="s">
        <v>31</v>
      </c>
      <c r="AX147" s="159" t="s">
        <v>75</v>
      </c>
      <c r="AY147" s="160" t="s">
        <v>128</v>
      </c>
    </row>
    <row r="148" spans="2:65" s="151" customFormat="1">
      <c r="B148" s="150"/>
      <c r="D148" s="152" t="s">
        <v>139</v>
      </c>
      <c r="E148" s="153" t="s">
        <v>1</v>
      </c>
      <c r="F148" s="154" t="s">
        <v>153</v>
      </c>
      <c r="H148" s="155">
        <v>16.047999999999998</v>
      </c>
      <c r="I148" s="6"/>
      <c r="L148" s="150"/>
      <c r="M148" s="156"/>
      <c r="T148" s="157"/>
      <c r="AT148" s="153" t="s">
        <v>139</v>
      </c>
      <c r="AU148" s="153" t="s">
        <v>85</v>
      </c>
      <c r="AV148" s="151" t="s">
        <v>85</v>
      </c>
      <c r="AW148" s="151" t="s">
        <v>31</v>
      </c>
      <c r="AX148" s="151" t="s">
        <v>83</v>
      </c>
      <c r="AY148" s="153" t="s">
        <v>128</v>
      </c>
    </row>
    <row r="149" spans="2:65" s="25" customFormat="1" ht="16.5" customHeight="1">
      <c r="B149" s="26"/>
      <c r="C149" s="134" t="s">
        <v>135</v>
      </c>
      <c r="D149" s="134" t="s">
        <v>131</v>
      </c>
      <c r="E149" s="135" t="s">
        <v>154</v>
      </c>
      <c r="F149" s="136" t="s">
        <v>155</v>
      </c>
      <c r="G149" s="137" t="s">
        <v>134</v>
      </c>
      <c r="H149" s="138">
        <v>77.599999999999994</v>
      </c>
      <c r="I149" s="4"/>
      <c r="J149" s="139">
        <f>ROUND(I149*H149,2)</f>
        <v>0</v>
      </c>
      <c r="K149" s="140"/>
      <c r="L149" s="26"/>
      <c r="M149" s="141" t="s">
        <v>1</v>
      </c>
      <c r="N149" s="142" t="s">
        <v>40</v>
      </c>
      <c r="P149" s="143">
        <f>O149*H149</f>
        <v>0</v>
      </c>
      <c r="Q149" s="143">
        <v>1.103E-2</v>
      </c>
      <c r="R149" s="143">
        <f>Q149*H149</f>
        <v>0.85592799999999991</v>
      </c>
      <c r="S149" s="143">
        <v>0</v>
      </c>
      <c r="T149" s="144">
        <f>S149*H149</f>
        <v>0</v>
      </c>
      <c r="AR149" s="145" t="s">
        <v>135</v>
      </c>
      <c r="AT149" s="145" t="s">
        <v>131</v>
      </c>
      <c r="AU149" s="145" t="s">
        <v>85</v>
      </c>
      <c r="AY149" s="13" t="s">
        <v>128</v>
      </c>
      <c r="BE149" s="146">
        <f>IF(N149="základní",J149,0)</f>
        <v>0</v>
      </c>
      <c r="BF149" s="146">
        <f>IF(N149="snížená",J149,0)</f>
        <v>0</v>
      </c>
      <c r="BG149" s="146">
        <f>IF(N149="zákl. přenesená",J149,0)</f>
        <v>0</v>
      </c>
      <c r="BH149" s="146">
        <f>IF(N149="sníž. přenesená",J149,0)</f>
        <v>0</v>
      </c>
      <c r="BI149" s="146">
        <f>IF(N149="nulová",J149,0)</f>
        <v>0</v>
      </c>
      <c r="BJ149" s="13" t="s">
        <v>83</v>
      </c>
      <c r="BK149" s="146">
        <f>ROUND(I149*H149,2)</f>
        <v>0</v>
      </c>
      <c r="BL149" s="13" t="s">
        <v>135</v>
      </c>
      <c r="BM149" s="145" t="s">
        <v>156</v>
      </c>
    </row>
    <row r="150" spans="2:65" s="25" customFormat="1">
      <c r="B150" s="26"/>
      <c r="D150" s="147" t="s">
        <v>137</v>
      </c>
      <c r="F150" s="148" t="s">
        <v>157</v>
      </c>
      <c r="I150" s="5"/>
      <c r="L150" s="26"/>
      <c r="M150" s="149"/>
      <c r="T150" s="50"/>
      <c r="AT150" s="13" t="s">
        <v>137</v>
      </c>
      <c r="AU150" s="13" t="s">
        <v>85</v>
      </c>
    </row>
    <row r="151" spans="2:65" s="151" customFormat="1">
      <c r="B151" s="150"/>
      <c r="D151" s="152" t="s">
        <v>139</v>
      </c>
      <c r="E151" s="153" t="s">
        <v>1</v>
      </c>
      <c r="F151" s="154" t="s">
        <v>158</v>
      </c>
      <c r="H151" s="155">
        <v>112.29</v>
      </c>
      <c r="I151" s="6"/>
      <c r="L151" s="150"/>
      <c r="M151" s="156"/>
      <c r="T151" s="157"/>
      <c r="AT151" s="153" t="s">
        <v>139</v>
      </c>
      <c r="AU151" s="153" t="s">
        <v>85</v>
      </c>
      <c r="AV151" s="151" t="s">
        <v>85</v>
      </c>
      <c r="AW151" s="151" t="s">
        <v>31</v>
      </c>
      <c r="AX151" s="151" t="s">
        <v>75</v>
      </c>
      <c r="AY151" s="153" t="s">
        <v>128</v>
      </c>
    </row>
    <row r="152" spans="2:65" s="159" customFormat="1">
      <c r="B152" s="158"/>
      <c r="D152" s="152" t="s">
        <v>139</v>
      </c>
      <c r="E152" s="160" t="s">
        <v>1</v>
      </c>
      <c r="F152" s="161" t="s">
        <v>159</v>
      </c>
      <c r="H152" s="160" t="s">
        <v>1</v>
      </c>
      <c r="I152" s="7"/>
      <c r="L152" s="158"/>
      <c r="M152" s="162"/>
      <c r="T152" s="163"/>
      <c r="AT152" s="160" t="s">
        <v>139</v>
      </c>
      <c r="AU152" s="160" t="s">
        <v>85</v>
      </c>
      <c r="AV152" s="159" t="s">
        <v>83</v>
      </c>
      <c r="AW152" s="159" t="s">
        <v>31</v>
      </c>
      <c r="AX152" s="159" t="s">
        <v>75</v>
      </c>
      <c r="AY152" s="160" t="s">
        <v>128</v>
      </c>
    </row>
    <row r="153" spans="2:65" s="151" customFormat="1">
      <c r="B153" s="150"/>
      <c r="D153" s="152" t="s">
        <v>139</v>
      </c>
      <c r="E153" s="153" t="s">
        <v>1</v>
      </c>
      <c r="F153" s="154" t="s">
        <v>160</v>
      </c>
      <c r="H153" s="155">
        <v>-25.228000000000002</v>
      </c>
      <c r="I153" s="6"/>
      <c r="L153" s="150"/>
      <c r="M153" s="156"/>
      <c r="T153" s="157"/>
      <c r="AT153" s="153" t="s">
        <v>139</v>
      </c>
      <c r="AU153" s="153" t="s">
        <v>85</v>
      </c>
      <c r="AV153" s="151" t="s">
        <v>85</v>
      </c>
      <c r="AW153" s="151" t="s">
        <v>31</v>
      </c>
      <c r="AX153" s="151" t="s">
        <v>75</v>
      </c>
      <c r="AY153" s="153" t="s">
        <v>128</v>
      </c>
    </row>
    <row r="154" spans="2:65" s="159" customFormat="1">
      <c r="B154" s="158"/>
      <c r="D154" s="152" t="s">
        <v>139</v>
      </c>
      <c r="E154" s="160" t="s">
        <v>1</v>
      </c>
      <c r="F154" s="161" t="s">
        <v>161</v>
      </c>
      <c r="H154" s="160" t="s">
        <v>1</v>
      </c>
      <c r="I154" s="7"/>
      <c r="L154" s="158"/>
      <c r="M154" s="162"/>
      <c r="T154" s="163"/>
      <c r="AT154" s="160" t="s">
        <v>139</v>
      </c>
      <c r="AU154" s="160" t="s">
        <v>85</v>
      </c>
      <c r="AV154" s="159" t="s">
        <v>83</v>
      </c>
      <c r="AW154" s="159" t="s">
        <v>31</v>
      </c>
      <c r="AX154" s="159" t="s">
        <v>75</v>
      </c>
      <c r="AY154" s="160" t="s">
        <v>128</v>
      </c>
    </row>
    <row r="155" spans="2:65" s="151" customFormat="1">
      <c r="B155" s="150"/>
      <c r="D155" s="152" t="s">
        <v>139</v>
      </c>
      <c r="E155" s="153" t="s">
        <v>1</v>
      </c>
      <c r="F155" s="154" t="s">
        <v>162</v>
      </c>
      <c r="H155" s="155">
        <v>8.2110000000000003</v>
      </c>
      <c r="I155" s="6"/>
      <c r="L155" s="150"/>
      <c r="M155" s="156"/>
      <c r="T155" s="157"/>
      <c r="AT155" s="153" t="s">
        <v>139</v>
      </c>
      <c r="AU155" s="153" t="s">
        <v>85</v>
      </c>
      <c r="AV155" s="151" t="s">
        <v>85</v>
      </c>
      <c r="AW155" s="151" t="s">
        <v>31</v>
      </c>
      <c r="AX155" s="151" t="s">
        <v>75</v>
      </c>
      <c r="AY155" s="153" t="s">
        <v>128</v>
      </c>
    </row>
    <row r="156" spans="2:65" s="159" customFormat="1">
      <c r="B156" s="158"/>
      <c r="D156" s="152" t="s">
        <v>139</v>
      </c>
      <c r="E156" s="160" t="s">
        <v>1</v>
      </c>
      <c r="F156" s="161" t="s">
        <v>163</v>
      </c>
      <c r="H156" s="160" t="s">
        <v>1</v>
      </c>
      <c r="I156" s="7"/>
      <c r="L156" s="158"/>
      <c r="M156" s="162"/>
      <c r="T156" s="163"/>
      <c r="AT156" s="160" t="s">
        <v>139</v>
      </c>
      <c r="AU156" s="160" t="s">
        <v>85</v>
      </c>
      <c r="AV156" s="159" t="s">
        <v>83</v>
      </c>
      <c r="AW156" s="159" t="s">
        <v>31</v>
      </c>
      <c r="AX156" s="159" t="s">
        <v>75</v>
      </c>
      <c r="AY156" s="160" t="s">
        <v>128</v>
      </c>
    </row>
    <row r="157" spans="2:65" s="151" customFormat="1">
      <c r="B157" s="150"/>
      <c r="D157" s="152" t="s">
        <v>139</v>
      </c>
      <c r="E157" s="153" t="s">
        <v>1</v>
      </c>
      <c r="F157" s="154" t="s">
        <v>164</v>
      </c>
      <c r="H157" s="155">
        <v>-17.670000000000002</v>
      </c>
      <c r="I157" s="6"/>
      <c r="L157" s="150"/>
      <c r="M157" s="156"/>
      <c r="T157" s="157"/>
      <c r="AT157" s="153" t="s">
        <v>139</v>
      </c>
      <c r="AU157" s="153" t="s">
        <v>85</v>
      </c>
      <c r="AV157" s="151" t="s">
        <v>85</v>
      </c>
      <c r="AW157" s="151" t="s">
        <v>31</v>
      </c>
      <c r="AX157" s="151" t="s">
        <v>75</v>
      </c>
      <c r="AY157" s="153" t="s">
        <v>128</v>
      </c>
    </row>
    <row r="158" spans="2:65" s="151" customFormat="1">
      <c r="B158" s="150"/>
      <c r="D158" s="152" t="s">
        <v>139</v>
      </c>
      <c r="E158" s="153" t="s">
        <v>1</v>
      </c>
      <c r="F158" s="154" t="s">
        <v>165</v>
      </c>
      <c r="H158" s="155">
        <v>-3.0000000000000001E-3</v>
      </c>
      <c r="I158" s="6"/>
      <c r="L158" s="150"/>
      <c r="M158" s="156"/>
      <c r="T158" s="157"/>
      <c r="AT158" s="153" t="s">
        <v>139</v>
      </c>
      <c r="AU158" s="153" t="s">
        <v>85</v>
      </c>
      <c r="AV158" s="151" t="s">
        <v>85</v>
      </c>
      <c r="AW158" s="151" t="s">
        <v>31</v>
      </c>
      <c r="AX158" s="151" t="s">
        <v>75</v>
      </c>
      <c r="AY158" s="153" t="s">
        <v>128</v>
      </c>
    </row>
    <row r="159" spans="2:65" s="165" customFormat="1">
      <c r="B159" s="164"/>
      <c r="D159" s="152" t="s">
        <v>139</v>
      </c>
      <c r="E159" s="166" t="s">
        <v>1</v>
      </c>
      <c r="F159" s="167" t="s">
        <v>166</v>
      </c>
      <c r="H159" s="168">
        <v>77.599999999999994</v>
      </c>
      <c r="I159" s="8"/>
      <c r="L159" s="164"/>
      <c r="M159" s="169"/>
      <c r="T159" s="170"/>
      <c r="AT159" s="166" t="s">
        <v>139</v>
      </c>
      <c r="AU159" s="166" t="s">
        <v>85</v>
      </c>
      <c r="AV159" s="165" t="s">
        <v>135</v>
      </c>
      <c r="AW159" s="165" t="s">
        <v>31</v>
      </c>
      <c r="AX159" s="165" t="s">
        <v>83</v>
      </c>
      <c r="AY159" s="166" t="s">
        <v>128</v>
      </c>
    </row>
    <row r="160" spans="2:65" s="25" customFormat="1" ht="16.5" customHeight="1">
      <c r="B160" s="26"/>
      <c r="C160" s="134" t="s">
        <v>167</v>
      </c>
      <c r="D160" s="134" t="s">
        <v>131</v>
      </c>
      <c r="E160" s="135" t="s">
        <v>168</v>
      </c>
      <c r="F160" s="136" t="s">
        <v>169</v>
      </c>
      <c r="G160" s="137" t="s">
        <v>134</v>
      </c>
      <c r="H160" s="138">
        <v>83.7</v>
      </c>
      <c r="I160" s="4"/>
      <c r="J160" s="139">
        <f>ROUND(I160*H160,2)</f>
        <v>0</v>
      </c>
      <c r="K160" s="140"/>
      <c r="L160" s="26"/>
      <c r="M160" s="141" t="s">
        <v>1</v>
      </c>
      <c r="N160" s="142" t="s">
        <v>40</v>
      </c>
      <c r="P160" s="143">
        <f>O160*H160</f>
        <v>0</v>
      </c>
      <c r="Q160" s="143">
        <v>5.5000000000000003E-4</v>
      </c>
      <c r="R160" s="143">
        <f>Q160*H160</f>
        <v>4.6035000000000006E-2</v>
      </c>
      <c r="S160" s="143">
        <v>5.9999999999999995E-4</v>
      </c>
      <c r="T160" s="144">
        <f>S160*H160</f>
        <v>5.0220000000000001E-2</v>
      </c>
      <c r="AR160" s="145" t="s">
        <v>135</v>
      </c>
      <c r="AT160" s="145" t="s">
        <v>131</v>
      </c>
      <c r="AU160" s="145" t="s">
        <v>85</v>
      </c>
      <c r="AY160" s="13" t="s">
        <v>128</v>
      </c>
      <c r="BE160" s="146">
        <f>IF(N160="základní",J160,0)</f>
        <v>0</v>
      </c>
      <c r="BF160" s="146">
        <f>IF(N160="snížená",J160,0)</f>
        <v>0</v>
      </c>
      <c r="BG160" s="146">
        <f>IF(N160="zákl. přenesená",J160,0)</f>
        <v>0</v>
      </c>
      <c r="BH160" s="146">
        <f>IF(N160="sníž. přenesená",J160,0)</f>
        <v>0</v>
      </c>
      <c r="BI160" s="146">
        <f>IF(N160="nulová",J160,0)</f>
        <v>0</v>
      </c>
      <c r="BJ160" s="13" t="s">
        <v>83</v>
      </c>
      <c r="BK160" s="146">
        <f>ROUND(I160*H160,2)</f>
        <v>0</v>
      </c>
      <c r="BL160" s="13" t="s">
        <v>135</v>
      </c>
      <c r="BM160" s="145" t="s">
        <v>170</v>
      </c>
    </row>
    <row r="161" spans="2:65" s="25" customFormat="1">
      <c r="B161" s="26"/>
      <c r="D161" s="147" t="s">
        <v>137</v>
      </c>
      <c r="F161" s="148" t="s">
        <v>171</v>
      </c>
      <c r="I161" s="5"/>
      <c r="L161" s="26"/>
      <c r="M161" s="149"/>
      <c r="T161" s="50"/>
      <c r="AT161" s="13" t="s">
        <v>137</v>
      </c>
      <c r="AU161" s="13" t="s">
        <v>85</v>
      </c>
    </row>
    <row r="162" spans="2:65" s="151" customFormat="1">
      <c r="B162" s="150"/>
      <c r="D162" s="152" t="s">
        <v>139</v>
      </c>
      <c r="E162" s="153" t="s">
        <v>1</v>
      </c>
      <c r="F162" s="154" t="s">
        <v>172</v>
      </c>
      <c r="H162" s="155">
        <v>83.7</v>
      </c>
      <c r="I162" s="6"/>
      <c r="L162" s="150"/>
      <c r="M162" s="156"/>
      <c r="T162" s="157"/>
      <c r="AT162" s="153" t="s">
        <v>139</v>
      </c>
      <c r="AU162" s="153" t="s">
        <v>85</v>
      </c>
      <c r="AV162" s="151" t="s">
        <v>85</v>
      </c>
      <c r="AW162" s="151" t="s">
        <v>31</v>
      </c>
      <c r="AX162" s="151" t="s">
        <v>83</v>
      </c>
      <c r="AY162" s="153" t="s">
        <v>128</v>
      </c>
    </row>
    <row r="163" spans="2:65" s="25" customFormat="1" ht="24.2" customHeight="1">
      <c r="B163" s="26"/>
      <c r="C163" s="134" t="s">
        <v>173</v>
      </c>
      <c r="D163" s="134" t="s">
        <v>131</v>
      </c>
      <c r="E163" s="135" t="s">
        <v>174</v>
      </c>
      <c r="F163" s="136" t="s">
        <v>175</v>
      </c>
      <c r="G163" s="137" t="s">
        <v>176</v>
      </c>
      <c r="H163" s="138">
        <v>40.799999999999997</v>
      </c>
      <c r="I163" s="4"/>
      <c r="J163" s="139">
        <f>ROUND(I163*H163,2)</f>
        <v>0</v>
      </c>
      <c r="K163" s="140"/>
      <c r="L163" s="26"/>
      <c r="M163" s="141" t="s">
        <v>1</v>
      </c>
      <c r="N163" s="142" t="s">
        <v>40</v>
      </c>
      <c r="P163" s="143">
        <f>O163*H163</f>
        <v>0</v>
      </c>
      <c r="Q163" s="143">
        <v>0</v>
      </c>
      <c r="R163" s="143">
        <f>Q163*H163</f>
        <v>0</v>
      </c>
      <c r="S163" s="143">
        <v>0</v>
      </c>
      <c r="T163" s="144">
        <f>S163*H163</f>
        <v>0</v>
      </c>
      <c r="AR163" s="145" t="s">
        <v>135</v>
      </c>
      <c r="AT163" s="145" t="s">
        <v>131</v>
      </c>
      <c r="AU163" s="145" t="s">
        <v>85</v>
      </c>
      <c r="AY163" s="13" t="s">
        <v>128</v>
      </c>
      <c r="BE163" s="146">
        <f>IF(N163="základní",J163,0)</f>
        <v>0</v>
      </c>
      <c r="BF163" s="146">
        <f>IF(N163="snížená",J163,0)</f>
        <v>0</v>
      </c>
      <c r="BG163" s="146">
        <f>IF(N163="zákl. přenesená",J163,0)</f>
        <v>0</v>
      </c>
      <c r="BH163" s="146">
        <f>IF(N163="sníž. přenesená",J163,0)</f>
        <v>0</v>
      </c>
      <c r="BI163" s="146">
        <f>IF(N163="nulová",J163,0)</f>
        <v>0</v>
      </c>
      <c r="BJ163" s="13" t="s">
        <v>83</v>
      </c>
      <c r="BK163" s="146">
        <f>ROUND(I163*H163,2)</f>
        <v>0</v>
      </c>
      <c r="BL163" s="13" t="s">
        <v>135</v>
      </c>
      <c r="BM163" s="145" t="s">
        <v>177</v>
      </c>
    </row>
    <row r="164" spans="2:65" s="25" customFormat="1">
      <c r="B164" s="26"/>
      <c r="D164" s="147" t="s">
        <v>137</v>
      </c>
      <c r="F164" s="148" t="s">
        <v>178</v>
      </c>
      <c r="I164" s="5"/>
      <c r="L164" s="26"/>
      <c r="M164" s="149"/>
      <c r="T164" s="50"/>
      <c r="AT164" s="13" t="s">
        <v>137</v>
      </c>
      <c r="AU164" s="13" t="s">
        <v>85</v>
      </c>
    </row>
    <row r="165" spans="2:65" s="159" customFormat="1">
      <c r="B165" s="158"/>
      <c r="D165" s="152" t="s">
        <v>139</v>
      </c>
      <c r="E165" s="160" t="s">
        <v>1</v>
      </c>
      <c r="F165" s="161" t="s">
        <v>179</v>
      </c>
      <c r="H165" s="160" t="s">
        <v>1</v>
      </c>
      <c r="I165" s="7"/>
      <c r="L165" s="158"/>
      <c r="M165" s="162"/>
      <c r="T165" s="163"/>
      <c r="AT165" s="160" t="s">
        <v>139</v>
      </c>
      <c r="AU165" s="160" t="s">
        <v>85</v>
      </c>
      <c r="AV165" s="159" t="s">
        <v>83</v>
      </c>
      <c r="AW165" s="159" t="s">
        <v>31</v>
      </c>
      <c r="AX165" s="159" t="s">
        <v>75</v>
      </c>
      <c r="AY165" s="160" t="s">
        <v>128</v>
      </c>
    </row>
    <row r="166" spans="2:65" s="151" customFormat="1">
      <c r="B166" s="150"/>
      <c r="D166" s="152" t="s">
        <v>139</v>
      </c>
      <c r="E166" s="153" t="s">
        <v>1</v>
      </c>
      <c r="F166" s="154" t="s">
        <v>180</v>
      </c>
      <c r="H166" s="155">
        <v>11.4</v>
      </c>
      <c r="I166" s="6"/>
      <c r="L166" s="150"/>
      <c r="M166" s="156"/>
      <c r="T166" s="157"/>
      <c r="AT166" s="153" t="s">
        <v>139</v>
      </c>
      <c r="AU166" s="153" t="s">
        <v>85</v>
      </c>
      <c r="AV166" s="151" t="s">
        <v>85</v>
      </c>
      <c r="AW166" s="151" t="s">
        <v>31</v>
      </c>
      <c r="AX166" s="151" t="s">
        <v>75</v>
      </c>
      <c r="AY166" s="153" t="s">
        <v>128</v>
      </c>
    </row>
    <row r="167" spans="2:65" s="159" customFormat="1">
      <c r="B167" s="158"/>
      <c r="D167" s="152" t="s">
        <v>139</v>
      </c>
      <c r="E167" s="160" t="s">
        <v>1</v>
      </c>
      <c r="F167" s="161" t="s">
        <v>181</v>
      </c>
      <c r="H167" s="160" t="s">
        <v>1</v>
      </c>
      <c r="I167" s="7"/>
      <c r="L167" s="158"/>
      <c r="M167" s="162"/>
      <c r="T167" s="163"/>
      <c r="AT167" s="160" t="s">
        <v>139</v>
      </c>
      <c r="AU167" s="160" t="s">
        <v>85</v>
      </c>
      <c r="AV167" s="159" t="s">
        <v>83</v>
      </c>
      <c r="AW167" s="159" t="s">
        <v>31</v>
      </c>
      <c r="AX167" s="159" t="s">
        <v>75</v>
      </c>
      <c r="AY167" s="160" t="s">
        <v>128</v>
      </c>
    </row>
    <row r="168" spans="2:65" s="151" customFormat="1">
      <c r="B168" s="150"/>
      <c r="D168" s="152" t="s">
        <v>139</v>
      </c>
      <c r="E168" s="153" t="s">
        <v>1</v>
      </c>
      <c r="F168" s="154" t="s">
        <v>182</v>
      </c>
      <c r="H168" s="155">
        <v>29.4</v>
      </c>
      <c r="I168" s="6"/>
      <c r="L168" s="150"/>
      <c r="M168" s="156"/>
      <c r="T168" s="157"/>
      <c r="AT168" s="153" t="s">
        <v>139</v>
      </c>
      <c r="AU168" s="153" t="s">
        <v>85</v>
      </c>
      <c r="AV168" s="151" t="s">
        <v>85</v>
      </c>
      <c r="AW168" s="151" t="s">
        <v>31</v>
      </c>
      <c r="AX168" s="151" t="s">
        <v>75</v>
      </c>
      <c r="AY168" s="153" t="s">
        <v>128</v>
      </c>
    </row>
    <row r="169" spans="2:65" s="165" customFormat="1">
      <c r="B169" s="164"/>
      <c r="D169" s="152" t="s">
        <v>139</v>
      </c>
      <c r="E169" s="166" t="s">
        <v>1</v>
      </c>
      <c r="F169" s="167" t="s">
        <v>166</v>
      </c>
      <c r="H169" s="168">
        <v>40.799999999999997</v>
      </c>
      <c r="I169" s="8"/>
      <c r="L169" s="164"/>
      <c r="M169" s="169"/>
      <c r="T169" s="170"/>
      <c r="AT169" s="166" t="s">
        <v>139</v>
      </c>
      <c r="AU169" s="166" t="s">
        <v>85</v>
      </c>
      <c r="AV169" s="165" t="s">
        <v>135</v>
      </c>
      <c r="AW169" s="165" t="s">
        <v>31</v>
      </c>
      <c r="AX169" s="165" t="s">
        <v>83</v>
      </c>
      <c r="AY169" s="166" t="s">
        <v>128</v>
      </c>
    </row>
    <row r="170" spans="2:65" s="25" customFormat="1" ht="16.5" customHeight="1">
      <c r="B170" s="26"/>
      <c r="C170" s="171" t="s">
        <v>183</v>
      </c>
      <c r="D170" s="171" t="s">
        <v>184</v>
      </c>
      <c r="E170" s="172" t="s">
        <v>185</v>
      </c>
      <c r="F170" s="173" t="s">
        <v>186</v>
      </c>
      <c r="G170" s="174" t="s">
        <v>176</v>
      </c>
      <c r="H170" s="175">
        <v>43</v>
      </c>
      <c r="I170" s="9"/>
      <c r="J170" s="176">
        <f>ROUND(I170*H170,2)</f>
        <v>0</v>
      </c>
      <c r="K170" s="177"/>
      <c r="L170" s="178"/>
      <c r="M170" s="179" t="s">
        <v>1</v>
      </c>
      <c r="N170" s="180" t="s">
        <v>40</v>
      </c>
      <c r="P170" s="143">
        <f>O170*H170</f>
        <v>0</v>
      </c>
      <c r="Q170" s="143">
        <v>2.9999999999999997E-4</v>
      </c>
      <c r="R170" s="143">
        <f>Q170*H170</f>
        <v>1.2899999999999998E-2</v>
      </c>
      <c r="S170" s="143">
        <v>0</v>
      </c>
      <c r="T170" s="144">
        <f>S170*H170</f>
        <v>0</v>
      </c>
      <c r="AR170" s="145" t="s">
        <v>187</v>
      </c>
      <c r="AT170" s="145" t="s">
        <v>184</v>
      </c>
      <c r="AU170" s="145" t="s">
        <v>85</v>
      </c>
      <c r="AY170" s="13" t="s">
        <v>128</v>
      </c>
      <c r="BE170" s="146">
        <f>IF(N170="základní",J170,0)</f>
        <v>0</v>
      </c>
      <c r="BF170" s="146">
        <f>IF(N170="snížená",J170,0)</f>
        <v>0</v>
      </c>
      <c r="BG170" s="146">
        <f>IF(N170="zákl. přenesená",J170,0)</f>
        <v>0</v>
      </c>
      <c r="BH170" s="146">
        <f>IF(N170="sníž. přenesená",J170,0)</f>
        <v>0</v>
      </c>
      <c r="BI170" s="146">
        <f>IF(N170="nulová",J170,0)</f>
        <v>0</v>
      </c>
      <c r="BJ170" s="13" t="s">
        <v>83</v>
      </c>
      <c r="BK170" s="146">
        <f>ROUND(I170*H170,2)</f>
        <v>0</v>
      </c>
      <c r="BL170" s="13" t="s">
        <v>135</v>
      </c>
      <c r="BM170" s="145" t="s">
        <v>188</v>
      </c>
    </row>
    <row r="171" spans="2:65" s="123" customFormat="1" ht="22.9" customHeight="1">
      <c r="B171" s="122"/>
      <c r="D171" s="124" t="s">
        <v>74</v>
      </c>
      <c r="E171" s="132" t="s">
        <v>189</v>
      </c>
      <c r="F171" s="132" t="s">
        <v>190</v>
      </c>
      <c r="I171" s="3"/>
      <c r="J171" s="133">
        <f>BK171</f>
        <v>0</v>
      </c>
      <c r="L171" s="122"/>
      <c r="M171" s="127"/>
      <c r="P171" s="128">
        <f>SUM(P172:P174)</f>
        <v>0</v>
      </c>
      <c r="R171" s="128">
        <f>SUM(R172:R174)</f>
        <v>0</v>
      </c>
      <c r="T171" s="129">
        <f>SUM(T172:T174)</f>
        <v>0</v>
      </c>
      <c r="AR171" s="124" t="s">
        <v>83</v>
      </c>
      <c r="AT171" s="130" t="s">
        <v>74</v>
      </c>
      <c r="AU171" s="130" t="s">
        <v>83</v>
      </c>
      <c r="AY171" s="124" t="s">
        <v>128</v>
      </c>
      <c r="BK171" s="131">
        <f>SUM(BK172:BK174)</f>
        <v>0</v>
      </c>
    </row>
    <row r="172" spans="2:65" s="25" customFormat="1" ht="33" customHeight="1">
      <c r="B172" s="26"/>
      <c r="C172" s="134" t="s">
        <v>187</v>
      </c>
      <c r="D172" s="134" t="s">
        <v>131</v>
      </c>
      <c r="E172" s="135" t="s">
        <v>191</v>
      </c>
      <c r="F172" s="136" t="s">
        <v>192</v>
      </c>
      <c r="G172" s="137" t="s">
        <v>134</v>
      </c>
      <c r="H172" s="138">
        <v>83.7</v>
      </c>
      <c r="I172" s="4"/>
      <c r="J172" s="139">
        <f>ROUND(I172*H172,2)</f>
        <v>0</v>
      </c>
      <c r="K172" s="140"/>
      <c r="L172" s="26"/>
      <c r="M172" s="141" t="s">
        <v>1</v>
      </c>
      <c r="N172" s="142" t="s">
        <v>40</v>
      </c>
      <c r="P172" s="143">
        <f>O172*H172</f>
        <v>0</v>
      </c>
      <c r="Q172" s="143">
        <v>0</v>
      </c>
      <c r="R172" s="143">
        <f>Q172*H172</f>
        <v>0</v>
      </c>
      <c r="S172" s="143">
        <v>0</v>
      </c>
      <c r="T172" s="144">
        <f>S172*H172</f>
        <v>0</v>
      </c>
      <c r="AR172" s="145" t="s">
        <v>135</v>
      </c>
      <c r="AT172" s="145" t="s">
        <v>131</v>
      </c>
      <c r="AU172" s="145" t="s">
        <v>85</v>
      </c>
      <c r="AY172" s="13" t="s">
        <v>128</v>
      </c>
      <c r="BE172" s="146">
        <f>IF(N172="základní",J172,0)</f>
        <v>0</v>
      </c>
      <c r="BF172" s="146">
        <f>IF(N172="snížená",J172,0)</f>
        <v>0</v>
      </c>
      <c r="BG172" s="146">
        <f>IF(N172="zákl. přenesená",J172,0)</f>
        <v>0</v>
      </c>
      <c r="BH172" s="146">
        <f>IF(N172="sníž. přenesená",J172,0)</f>
        <v>0</v>
      </c>
      <c r="BI172" s="146">
        <f>IF(N172="nulová",J172,0)</f>
        <v>0</v>
      </c>
      <c r="BJ172" s="13" t="s">
        <v>83</v>
      </c>
      <c r="BK172" s="146">
        <f>ROUND(I172*H172,2)</f>
        <v>0</v>
      </c>
      <c r="BL172" s="13" t="s">
        <v>135</v>
      </c>
      <c r="BM172" s="145" t="s">
        <v>193</v>
      </c>
    </row>
    <row r="173" spans="2:65" s="25" customFormat="1">
      <c r="B173" s="26"/>
      <c r="D173" s="147" t="s">
        <v>137</v>
      </c>
      <c r="F173" s="148" t="s">
        <v>194</v>
      </c>
      <c r="I173" s="5"/>
      <c r="L173" s="26"/>
      <c r="M173" s="149"/>
      <c r="T173" s="50"/>
      <c r="AT173" s="13" t="s">
        <v>137</v>
      </c>
      <c r="AU173" s="13" t="s">
        <v>85</v>
      </c>
    </row>
    <row r="174" spans="2:65" s="151" customFormat="1">
      <c r="B174" s="150"/>
      <c r="D174" s="152" t="s">
        <v>139</v>
      </c>
      <c r="E174" s="153" t="s">
        <v>1</v>
      </c>
      <c r="F174" s="154" t="s">
        <v>172</v>
      </c>
      <c r="H174" s="155">
        <v>83.7</v>
      </c>
      <c r="I174" s="6"/>
      <c r="L174" s="150"/>
      <c r="M174" s="156"/>
      <c r="T174" s="157"/>
      <c r="AT174" s="153" t="s">
        <v>139</v>
      </c>
      <c r="AU174" s="153" t="s">
        <v>85</v>
      </c>
      <c r="AV174" s="151" t="s">
        <v>85</v>
      </c>
      <c r="AW174" s="151" t="s">
        <v>31</v>
      </c>
      <c r="AX174" s="151" t="s">
        <v>83</v>
      </c>
      <c r="AY174" s="153" t="s">
        <v>128</v>
      </c>
    </row>
    <row r="175" spans="2:65" s="123" customFormat="1" ht="22.9" customHeight="1">
      <c r="B175" s="122"/>
      <c r="D175" s="124" t="s">
        <v>74</v>
      </c>
      <c r="E175" s="132" t="s">
        <v>195</v>
      </c>
      <c r="F175" s="132" t="s">
        <v>196</v>
      </c>
      <c r="I175" s="3"/>
      <c r="J175" s="133">
        <f>BK175</f>
        <v>0</v>
      </c>
      <c r="L175" s="122"/>
      <c r="M175" s="127"/>
      <c r="P175" s="128">
        <f>SUM(P176:P178)</f>
        <v>0</v>
      </c>
      <c r="R175" s="128">
        <f>SUM(R176:R178)</f>
        <v>3.9200000000000007E-3</v>
      </c>
      <c r="T175" s="129">
        <f>SUM(T176:T178)</f>
        <v>0</v>
      </c>
      <c r="AR175" s="124" t="s">
        <v>83</v>
      </c>
      <c r="AT175" s="130" t="s">
        <v>74</v>
      </c>
      <c r="AU175" s="130" t="s">
        <v>83</v>
      </c>
      <c r="AY175" s="124" t="s">
        <v>128</v>
      </c>
      <c r="BK175" s="131">
        <f>SUM(BK176:BK178)</f>
        <v>0</v>
      </c>
    </row>
    <row r="176" spans="2:65" s="25" customFormat="1" ht="24.2" customHeight="1">
      <c r="B176" s="26"/>
      <c r="C176" s="134" t="s">
        <v>197</v>
      </c>
      <c r="D176" s="134" t="s">
        <v>131</v>
      </c>
      <c r="E176" s="135" t="s">
        <v>198</v>
      </c>
      <c r="F176" s="136" t="s">
        <v>199</v>
      </c>
      <c r="G176" s="137" t="s">
        <v>134</v>
      </c>
      <c r="H176" s="138">
        <v>98</v>
      </c>
      <c r="I176" s="4"/>
      <c r="J176" s="139">
        <f>ROUND(I176*H176,2)</f>
        <v>0</v>
      </c>
      <c r="K176" s="140"/>
      <c r="L176" s="26"/>
      <c r="M176" s="141" t="s">
        <v>1</v>
      </c>
      <c r="N176" s="142" t="s">
        <v>40</v>
      </c>
      <c r="P176" s="143">
        <f>O176*H176</f>
        <v>0</v>
      </c>
      <c r="Q176" s="143">
        <v>4.0000000000000003E-5</v>
      </c>
      <c r="R176" s="143">
        <f>Q176*H176</f>
        <v>3.9200000000000007E-3</v>
      </c>
      <c r="S176" s="143">
        <v>0</v>
      </c>
      <c r="T176" s="144">
        <f>S176*H176</f>
        <v>0</v>
      </c>
      <c r="AR176" s="145" t="s">
        <v>135</v>
      </c>
      <c r="AT176" s="145" t="s">
        <v>131</v>
      </c>
      <c r="AU176" s="145" t="s">
        <v>85</v>
      </c>
      <c r="AY176" s="13" t="s">
        <v>128</v>
      </c>
      <c r="BE176" s="146">
        <f>IF(N176="základní",J176,0)</f>
        <v>0</v>
      </c>
      <c r="BF176" s="146">
        <f>IF(N176="snížená",J176,0)</f>
        <v>0</v>
      </c>
      <c r="BG176" s="146">
        <f>IF(N176="zákl. přenesená",J176,0)</f>
        <v>0</v>
      </c>
      <c r="BH176" s="146">
        <f>IF(N176="sníž. přenesená",J176,0)</f>
        <v>0</v>
      </c>
      <c r="BI176" s="146">
        <f>IF(N176="nulová",J176,0)</f>
        <v>0</v>
      </c>
      <c r="BJ176" s="13" t="s">
        <v>83</v>
      </c>
      <c r="BK176" s="146">
        <f>ROUND(I176*H176,2)</f>
        <v>0</v>
      </c>
      <c r="BL176" s="13" t="s">
        <v>135</v>
      </c>
      <c r="BM176" s="145" t="s">
        <v>200</v>
      </c>
    </row>
    <row r="177" spans="2:65" s="25" customFormat="1">
      <c r="B177" s="26"/>
      <c r="D177" s="147" t="s">
        <v>137</v>
      </c>
      <c r="F177" s="148" t="s">
        <v>201</v>
      </c>
      <c r="I177" s="5"/>
      <c r="L177" s="26"/>
      <c r="M177" s="149"/>
      <c r="T177" s="50"/>
      <c r="AT177" s="13" t="s">
        <v>137</v>
      </c>
      <c r="AU177" s="13" t="s">
        <v>85</v>
      </c>
    </row>
    <row r="178" spans="2:65" s="151" customFormat="1">
      <c r="B178" s="150"/>
      <c r="D178" s="152" t="s">
        <v>139</v>
      </c>
      <c r="E178" s="153" t="s">
        <v>1</v>
      </c>
      <c r="F178" s="154" t="s">
        <v>202</v>
      </c>
      <c r="H178" s="155">
        <v>98</v>
      </c>
      <c r="I178" s="6"/>
      <c r="L178" s="150"/>
      <c r="M178" s="156"/>
      <c r="T178" s="157"/>
      <c r="AT178" s="153" t="s">
        <v>139</v>
      </c>
      <c r="AU178" s="153" t="s">
        <v>85</v>
      </c>
      <c r="AV178" s="151" t="s">
        <v>85</v>
      </c>
      <c r="AW178" s="151" t="s">
        <v>31</v>
      </c>
      <c r="AX178" s="151" t="s">
        <v>83</v>
      </c>
      <c r="AY178" s="153" t="s">
        <v>128</v>
      </c>
    </row>
    <row r="179" spans="2:65" s="123" customFormat="1" ht="22.9" customHeight="1">
      <c r="B179" s="122"/>
      <c r="D179" s="124" t="s">
        <v>74</v>
      </c>
      <c r="E179" s="132" t="s">
        <v>203</v>
      </c>
      <c r="F179" s="132" t="s">
        <v>204</v>
      </c>
      <c r="I179" s="3"/>
      <c r="J179" s="133">
        <f>BK179</f>
        <v>0</v>
      </c>
      <c r="L179" s="122"/>
      <c r="M179" s="127"/>
      <c r="P179" s="128">
        <f>SUM(P180:P189)</f>
        <v>0</v>
      </c>
      <c r="R179" s="128">
        <f>SUM(R180:R189)</f>
        <v>0</v>
      </c>
      <c r="T179" s="129">
        <f>SUM(T180:T189)</f>
        <v>3.5134799999999999</v>
      </c>
      <c r="AR179" s="124" t="s">
        <v>83</v>
      </c>
      <c r="AT179" s="130" t="s">
        <v>74</v>
      </c>
      <c r="AU179" s="130" t="s">
        <v>83</v>
      </c>
      <c r="AY179" s="124" t="s">
        <v>128</v>
      </c>
      <c r="BK179" s="131">
        <f>SUM(BK180:BK189)</f>
        <v>0</v>
      </c>
    </row>
    <row r="180" spans="2:65" s="25" customFormat="1" ht="37.9" customHeight="1">
      <c r="B180" s="26"/>
      <c r="C180" s="134" t="s">
        <v>205</v>
      </c>
      <c r="D180" s="134" t="s">
        <v>131</v>
      </c>
      <c r="E180" s="135" t="s">
        <v>206</v>
      </c>
      <c r="F180" s="136" t="s">
        <v>207</v>
      </c>
      <c r="G180" s="137" t="s">
        <v>134</v>
      </c>
      <c r="H180" s="138">
        <v>76.38</v>
      </c>
      <c r="I180" s="4"/>
      <c r="J180" s="139">
        <f>ROUND(I180*H180,2)</f>
        <v>0</v>
      </c>
      <c r="K180" s="140"/>
      <c r="L180" s="26"/>
      <c r="M180" s="141" t="s">
        <v>1</v>
      </c>
      <c r="N180" s="142" t="s">
        <v>40</v>
      </c>
      <c r="P180" s="143">
        <f>O180*H180</f>
        <v>0</v>
      </c>
      <c r="Q180" s="143">
        <v>0</v>
      </c>
      <c r="R180" s="143">
        <f>Q180*H180</f>
        <v>0</v>
      </c>
      <c r="S180" s="143">
        <v>4.5999999999999999E-2</v>
      </c>
      <c r="T180" s="144">
        <f>S180*H180</f>
        <v>3.5134799999999999</v>
      </c>
      <c r="AR180" s="145" t="s">
        <v>135</v>
      </c>
      <c r="AT180" s="145" t="s">
        <v>131</v>
      </c>
      <c r="AU180" s="145" t="s">
        <v>85</v>
      </c>
      <c r="AY180" s="13" t="s">
        <v>128</v>
      </c>
      <c r="BE180" s="146">
        <f>IF(N180="základní",J180,0)</f>
        <v>0</v>
      </c>
      <c r="BF180" s="146">
        <f>IF(N180="snížená",J180,0)</f>
        <v>0</v>
      </c>
      <c r="BG180" s="146">
        <f>IF(N180="zákl. přenesená",J180,0)</f>
        <v>0</v>
      </c>
      <c r="BH180" s="146">
        <f>IF(N180="sníž. přenesená",J180,0)</f>
        <v>0</v>
      </c>
      <c r="BI180" s="146">
        <f>IF(N180="nulová",J180,0)</f>
        <v>0</v>
      </c>
      <c r="BJ180" s="13" t="s">
        <v>83</v>
      </c>
      <c r="BK180" s="146">
        <f>ROUND(I180*H180,2)</f>
        <v>0</v>
      </c>
      <c r="BL180" s="13" t="s">
        <v>135</v>
      </c>
      <c r="BM180" s="145" t="s">
        <v>208</v>
      </c>
    </row>
    <row r="181" spans="2:65" s="25" customFormat="1">
      <c r="B181" s="26"/>
      <c r="D181" s="147" t="s">
        <v>137</v>
      </c>
      <c r="F181" s="148" t="s">
        <v>209</v>
      </c>
      <c r="I181" s="5"/>
      <c r="L181" s="26"/>
      <c r="M181" s="149"/>
      <c r="T181" s="50"/>
      <c r="AT181" s="13" t="s">
        <v>137</v>
      </c>
      <c r="AU181" s="13" t="s">
        <v>85</v>
      </c>
    </row>
    <row r="182" spans="2:65" s="151" customFormat="1">
      <c r="B182" s="150"/>
      <c r="D182" s="152" t="s">
        <v>139</v>
      </c>
      <c r="E182" s="153" t="s">
        <v>1</v>
      </c>
      <c r="F182" s="154" t="s">
        <v>210</v>
      </c>
      <c r="H182" s="155">
        <v>112.29</v>
      </c>
      <c r="I182" s="6"/>
      <c r="L182" s="150"/>
      <c r="M182" s="156"/>
      <c r="T182" s="157"/>
      <c r="AT182" s="153" t="s">
        <v>139</v>
      </c>
      <c r="AU182" s="153" t="s">
        <v>85</v>
      </c>
      <c r="AV182" s="151" t="s">
        <v>85</v>
      </c>
      <c r="AW182" s="151" t="s">
        <v>31</v>
      </c>
      <c r="AX182" s="151" t="s">
        <v>75</v>
      </c>
      <c r="AY182" s="153" t="s">
        <v>128</v>
      </c>
    </row>
    <row r="183" spans="2:65" s="159" customFormat="1">
      <c r="B183" s="158"/>
      <c r="D183" s="152" t="s">
        <v>139</v>
      </c>
      <c r="E183" s="160" t="s">
        <v>1</v>
      </c>
      <c r="F183" s="161" t="s">
        <v>159</v>
      </c>
      <c r="H183" s="160" t="s">
        <v>1</v>
      </c>
      <c r="I183" s="7"/>
      <c r="L183" s="158"/>
      <c r="M183" s="162"/>
      <c r="T183" s="163"/>
      <c r="AT183" s="160" t="s">
        <v>139</v>
      </c>
      <c r="AU183" s="160" t="s">
        <v>85</v>
      </c>
      <c r="AV183" s="159" t="s">
        <v>83</v>
      </c>
      <c r="AW183" s="159" t="s">
        <v>31</v>
      </c>
      <c r="AX183" s="159" t="s">
        <v>75</v>
      </c>
      <c r="AY183" s="160" t="s">
        <v>128</v>
      </c>
    </row>
    <row r="184" spans="2:65" s="151" customFormat="1">
      <c r="B184" s="150"/>
      <c r="D184" s="152" t="s">
        <v>139</v>
      </c>
      <c r="E184" s="153" t="s">
        <v>1</v>
      </c>
      <c r="F184" s="154" t="s">
        <v>211</v>
      </c>
      <c r="H184" s="155">
        <v>-26.45</v>
      </c>
      <c r="I184" s="6"/>
      <c r="L184" s="150"/>
      <c r="M184" s="156"/>
      <c r="T184" s="157"/>
      <c r="AT184" s="153" t="s">
        <v>139</v>
      </c>
      <c r="AU184" s="153" t="s">
        <v>85</v>
      </c>
      <c r="AV184" s="151" t="s">
        <v>85</v>
      </c>
      <c r="AW184" s="151" t="s">
        <v>31</v>
      </c>
      <c r="AX184" s="151" t="s">
        <v>75</v>
      </c>
      <c r="AY184" s="153" t="s">
        <v>128</v>
      </c>
    </row>
    <row r="185" spans="2:65" s="159" customFormat="1">
      <c r="B185" s="158"/>
      <c r="D185" s="152" t="s">
        <v>139</v>
      </c>
      <c r="E185" s="160" t="s">
        <v>1</v>
      </c>
      <c r="F185" s="161" t="s">
        <v>161</v>
      </c>
      <c r="H185" s="160" t="s">
        <v>1</v>
      </c>
      <c r="I185" s="7"/>
      <c r="L185" s="158"/>
      <c r="M185" s="162"/>
      <c r="T185" s="163"/>
      <c r="AT185" s="160" t="s">
        <v>139</v>
      </c>
      <c r="AU185" s="160" t="s">
        <v>85</v>
      </c>
      <c r="AV185" s="159" t="s">
        <v>83</v>
      </c>
      <c r="AW185" s="159" t="s">
        <v>31</v>
      </c>
      <c r="AX185" s="159" t="s">
        <v>75</v>
      </c>
      <c r="AY185" s="160" t="s">
        <v>128</v>
      </c>
    </row>
    <row r="186" spans="2:65" s="151" customFormat="1">
      <c r="B186" s="150"/>
      <c r="D186" s="152" t="s">
        <v>139</v>
      </c>
      <c r="E186" s="153" t="s">
        <v>1</v>
      </c>
      <c r="F186" s="154" t="s">
        <v>212</v>
      </c>
      <c r="H186" s="155">
        <v>8.2100000000000009</v>
      </c>
      <c r="I186" s="6"/>
      <c r="L186" s="150"/>
      <c r="M186" s="156"/>
      <c r="T186" s="157"/>
      <c r="AT186" s="153" t="s">
        <v>139</v>
      </c>
      <c r="AU186" s="153" t="s">
        <v>85</v>
      </c>
      <c r="AV186" s="151" t="s">
        <v>85</v>
      </c>
      <c r="AW186" s="151" t="s">
        <v>31</v>
      </c>
      <c r="AX186" s="151" t="s">
        <v>75</v>
      </c>
      <c r="AY186" s="153" t="s">
        <v>128</v>
      </c>
    </row>
    <row r="187" spans="2:65" s="159" customFormat="1">
      <c r="B187" s="158"/>
      <c r="D187" s="152" t="s">
        <v>139</v>
      </c>
      <c r="E187" s="160" t="s">
        <v>1</v>
      </c>
      <c r="F187" s="161" t="s">
        <v>163</v>
      </c>
      <c r="H187" s="160" t="s">
        <v>1</v>
      </c>
      <c r="I187" s="7"/>
      <c r="L187" s="158"/>
      <c r="M187" s="162"/>
      <c r="T187" s="163"/>
      <c r="AT187" s="160" t="s">
        <v>139</v>
      </c>
      <c r="AU187" s="160" t="s">
        <v>85</v>
      </c>
      <c r="AV187" s="159" t="s">
        <v>83</v>
      </c>
      <c r="AW187" s="159" t="s">
        <v>31</v>
      </c>
      <c r="AX187" s="159" t="s">
        <v>75</v>
      </c>
      <c r="AY187" s="160" t="s">
        <v>128</v>
      </c>
    </row>
    <row r="188" spans="2:65" s="151" customFormat="1">
      <c r="B188" s="150"/>
      <c r="D188" s="152" t="s">
        <v>139</v>
      </c>
      <c r="E188" s="153" t="s">
        <v>1</v>
      </c>
      <c r="F188" s="154" t="s">
        <v>213</v>
      </c>
      <c r="H188" s="155">
        <v>-17.670000000000002</v>
      </c>
      <c r="I188" s="6"/>
      <c r="L188" s="150"/>
      <c r="M188" s="156"/>
      <c r="T188" s="157"/>
      <c r="AT188" s="153" t="s">
        <v>139</v>
      </c>
      <c r="AU188" s="153" t="s">
        <v>85</v>
      </c>
      <c r="AV188" s="151" t="s">
        <v>85</v>
      </c>
      <c r="AW188" s="151" t="s">
        <v>31</v>
      </c>
      <c r="AX188" s="151" t="s">
        <v>75</v>
      </c>
      <c r="AY188" s="153" t="s">
        <v>128</v>
      </c>
    </row>
    <row r="189" spans="2:65" s="165" customFormat="1">
      <c r="B189" s="164"/>
      <c r="D189" s="152" t="s">
        <v>139</v>
      </c>
      <c r="E189" s="166" t="s">
        <v>1</v>
      </c>
      <c r="F189" s="167" t="s">
        <v>166</v>
      </c>
      <c r="H189" s="168">
        <v>76.38</v>
      </c>
      <c r="I189" s="8"/>
      <c r="L189" s="164"/>
      <c r="M189" s="169"/>
      <c r="T189" s="170"/>
      <c r="AT189" s="166" t="s">
        <v>139</v>
      </c>
      <c r="AU189" s="166" t="s">
        <v>85</v>
      </c>
      <c r="AV189" s="165" t="s">
        <v>135</v>
      </c>
      <c r="AW189" s="165" t="s">
        <v>31</v>
      </c>
      <c r="AX189" s="165" t="s">
        <v>83</v>
      </c>
      <c r="AY189" s="166" t="s">
        <v>128</v>
      </c>
    </row>
    <row r="190" spans="2:65" s="123" customFormat="1" ht="22.9" customHeight="1">
      <c r="B190" s="122"/>
      <c r="D190" s="124" t="s">
        <v>74</v>
      </c>
      <c r="E190" s="132" t="s">
        <v>214</v>
      </c>
      <c r="F190" s="132" t="s">
        <v>215</v>
      </c>
      <c r="I190" s="3"/>
      <c r="J190" s="133">
        <f>BK190</f>
        <v>0</v>
      </c>
      <c r="L190" s="122"/>
      <c r="M190" s="127"/>
      <c r="P190" s="128">
        <f>SUM(P191:P199)</f>
        <v>0</v>
      </c>
      <c r="R190" s="128">
        <f>SUM(R191:R199)</f>
        <v>0</v>
      </c>
      <c r="T190" s="129">
        <f>SUM(T191:T199)</f>
        <v>0</v>
      </c>
      <c r="AR190" s="124" t="s">
        <v>83</v>
      </c>
      <c r="AT190" s="130" t="s">
        <v>74</v>
      </c>
      <c r="AU190" s="130" t="s">
        <v>83</v>
      </c>
      <c r="AY190" s="124" t="s">
        <v>128</v>
      </c>
      <c r="BK190" s="131">
        <f>SUM(BK191:BK199)</f>
        <v>0</v>
      </c>
    </row>
    <row r="191" spans="2:65" s="25" customFormat="1" ht="24.2" customHeight="1">
      <c r="B191" s="26"/>
      <c r="C191" s="134" t="s">
        <v>216</v>
      </c>
      <c r="D191" s="134" t="s">
        <v>131</v>
      </c>
      <c r="E191" s="135" t="s">
        <v>217</v>
      </c>
      <c r="F191" s="136" t="s">
        <v>218</v>
      </c>
      <c r="G191" s="137" t="s">
        <v>219</v>
      </c>
      <c r="H191" s="138">
        <v>5.3140000000000001</v>
      </c>
      <c r="I191" s="4"/>
      <c r="J191" s="139">
        <f>ROUND(I191*H191,2)</f>
        <v>0</v>
      </c>
      <c r="K191" s="140"/>
      <c r="L191" s="26"/>
      <c r="M191" s="141" t="s">
        <v>1</v>
      </c>
      <c r="N191" s="142" t="s">
        <v>40</v>
      </c>
      <c r="P191" s="143">
        <f>O191*H191</f>
        <v>0</v>
      </c>
      <c r="Q191" s="143">
        <v>0</v>
      </c>
      <c r="R191" s="143">
        <f>Q191*H191</f>
        <v>0</v>
      </c>
      <c r="S191" s="143">
        <v>0</v>
      </c>
      <c r="T191" s="144">
        <f>S191*H191</f>
        <v>0</v>
      </c>
      <c r="AR191" s="145" t="s">
        <v>135</v>
      </c>
      <c r="AT191" s="145" t="s">
        <v>131</v>
      </c>
      <c r="AU191" s="145" t="s">
        <v>85</v>
      </c>
      <c r="AY191" s="13" t="s">
        <v>128</v>
      </c>
      <c r="BE191" s="146">
        <f>IF(N191="základní",J191,0)</f>
        <v>0</v>
      </c>
      <c r="BF191" s="146">
        <f>IF(N191="snížená",J191,0)</f>
        <v>0</v>
      </c>
      <c r="BG191" s="146">
        <f>IF(N191="zákl. přenesená",J191,0)</f>
        <v>0</v>
      </c>
      <c r="BH191" s="146">
        <f>IF(N191="sníž. přenesená",J191,0)</f>
        <v>0</v>
      </c>
      <c r="BI191" s="146">
        <f>IF(N191="nulová",J191,0)</f>
        <v>0</v>
      </c>
      <c r="BJ191" s="13" t="s">
        <v>83</v>
      </c>
      <c r="BK191" s="146">
        <f>ROUND(I191*H191,2)</f>
        <v>0</v>
      </c>
      <c r="BL191" s="13" t="s">
        <v>135</v>
      </c>
      <c r="BM191" s="145" t="s">
        <v>220</v>
      </c>
    </row>
    <row r="192" spans="2:65" s="25" customFormat="1">
      <c r="B192" s="26"/>
      <c r="D192" s="147" t="s">
        <v>137</v>
      </c>
      <c r="F192" s="148" t="s">
        <v>221</v>
      </c>
      <c r="I192" s="5"/>
      <c r="L192" s="26"/>
      <c r="M192" s="149"/>
      <c r="T192" s="50"/>
      <c r="AT192" s="13" t="s">
        <v>137</v>
      </c>
      <c r="AU192" s="13" t="s">
        <v>85</v>
      </c>
    </row>
    <row r="193" spans="2:65" s="25" customFormat="1" ht="24.2" customHeight="1">
      <c r="B193" s="26"/>
      <c r="C193" s="134" t="s">
        <v>8</v>
      </c>
      <c r="D193" s="134" t="s">
        <v>131</v>
      </c>
      <c r="E193" s="135" t="s">
        <v>222</v>
      </c>
      <c r="F193" s="136" t="s">
        <v>223</v>
      </c>
      <c r="G193" s="137" t="s">
        <v>219</v>
      </c>
      <c r="H193" s="138">
        <v>5.3140000000000001</v>
      </c>
      <c r="I193" s="4"/>
      <c r="J193" s="139">
        <f>ROUND(I193*H193,2)</f>
        <v>0</v>
      </c>
      <c r="K193" s="140"/>
      <c r="L193" s="26"/>
      <c r="M193" s="141" t="s">
        <v>1</v>
      </c>
      <c r="N193" s="142" t="s">
        <v>40</v>
      </c>
      <c r="P193" s="143">
        <f>O193*H193</f>
        <v>0</v>
      </c>
      <c r="Q193" s="143">
        <v>0</v>
      </c>
      <c r="R193" s="143">
        <f>Q193*H193</f>
        <v>0</v>
      </c>
      <c r="S193" s="143">
        <v>0</v>
      </c>
      <c r="T193" s="144">
        <f>S193*H193</f>
        <v>0</v>
      </c>
      <c r="AR193" s="145" t="s">
        <v>135</v>
      </c>
      <c r="AT193" s="145" t="s">
        <v>131</v>
      </c>
      <c r="AU193" s="145" t="s">
        <v>85</v>
      </c>
      <c r="AY193" s="13" t="s">
        <v>128</v>
      </c>
      <c r="BE193" s="146">
        <f>IF(N193="základní",J193,0)</f>
        <v>0</v>
      </c>
      <c r="BF193" s="146">
        <f>IF(N193="snížená",J193,0)</f>
        <v>0</v>
      </c>
      <c r="BG193" s="146">
        <f>IF(N193="zákl. přenesená",J193,0)</f>
        <v>0</v>
      </c>
      <c r="BH193" s="146">
        <f>IF(N193="sníž. přenesená",J193,0)</f>
        <v>0</v>
      </c>
      <c r="BI193" s="146">
        <f>IF(N193="nulová",J193,0)</f>
        <v>0</v>
      </c>
      <c r="BJ193" s="13" t="s">
        <v>83</v>
      </c>
      <c r="BK193" s="146">
        <f>ROUND(I193*H193,2)</f>
        <v>0</v>
      </c>
      <c r="BL193" s="13" t="s">
        <v>135</v>
      </c>
      <c r="BM193" s="145" t="s">
        <v>224</v>
      </c>
    </row>
    <row r="194" spans="2:65" s="25" customFormat="1">
      <c r="B194" s="26"/>
      <c r="D194" s="147" t="s">
        <v>137</v>
      </c>
      <c r="F194" s="148" t="s">
        <v>225</v>
      </c>
      <c r="I194" s="5"/>
      <c r="L194" s="26"/>
      <c r="M194" s="149"/>
      <c r="T194" s="50"/>
      <c r="AT194" s="13" t="s">
        <v>137</v>
      </c>
      <c r="AU194" s="13" t="s">
        <v>85</v>
      </c>
    </row>
    <row r="195" spans="2:65" s="25" customFormat="1" ht="24.2" customHeight="1">
      <c r="B195" s="26"/>
      <c r="C195" s="134" t="s">
        <v>226</v>
      </c>
      <c r="D195" s="134" t="s">
        <v>131</v>
      </c>
      <c r="E195" s="135" t="s">
        <v>227</v>
      </c>
      <c r="F195" s="136" t="s">
        <v>228</v>
      </c>
      <c r="G195" s="137" t="s">
        <v>219</v>
      </c>
      <c r="H195" s="138">
        <v>58.454000000000001</v>
      </c>
      <c r="I195" s="4"/>
      <c r="J195" s="139">
        <f>ROUND(I195*H195,2)</f>
        <v>0</v>
      </c>
      <c r="K195" s="140"/>
      <c r="L195" s="26"/>
      <c r="M195" s="141" t="s">
        <v>1</v>
      </c>
      <c r="N195" s="142" t="s">
        <v>40</v>
      </c>
      <c r="P195" s="143">
        <f>O195*H195</f>
        <v>0</v>
      </c>
      <c r="Q195" s="143">
        <v>0</v>
      </c>
      <c r="R195" s="143">
        <f>Q195*H195</f>
        <v>0</v>
      </c>
      <c r="S195" s="143">
        <v>0</v>
      </c>
      <c r="T195" s="144">
        <f>S195*H195</f>
        <v>0</v>
      </c>
      <c r="AR195" s="145" t="s">
        <v>135</v>
      </c>
      <c r="AT195" s="145" t="s">
        <v>131</v>
      </c>
      <c r="AU195" s="145" t="s">
        <v>85</v>
      </c>
      <c r="AY195" s="13" t="s">
        <v>128</v>
      </c>
      <c r="BE195" s="146">
        <f>IF(N195="základní",J195,0)</f>
        <v>0</v>
      </c>
      <c r="BF195" s="146">
        <f>IF(N195="snížená",J195,0)</f>
        <v>0</v>
      </c>
      <c r="BG195" s="146">
        <f>IF(N195="zákl. přenesená",J195,0)</f>
        <v>0</v>
      </c>
      <c r="BH195" s="146">
        <f>IF(N195="sníž. přenesená",J195,0)</f>
        <v>0</v>
      </c>
      <c r="BI195" s="146">
        <f>IF(N195="nulová",J195,0)</f>
        <v>0</v>
      </c>
      <c r="BJ195" s="13" t="s">
        <v>83</v>
      </c>
      <c r="BK195" s="146">
        <f>ROUND(I195*H195,2)</f>
        <v>0</v>
      </c>
      <c r="BL195" s="13" t="s">
        <v>135</v>
      </c>
      <c r="BM195" s="145" t="s">
        <v>229</v>
      </c>
    </row>
    <row r="196" spans="2:65" s="25" customFormat="1">
      <c r="B196" s="26"/>
      <c r="D196" s="147" t="s">
        <v>137</v>
      </c>
      <c r="F196" s="148" t="s">
        <v>230</v>
      </c>
      <c r="I196" s="5"/>
      <c r="L196" s="26"/>
      <c r="M196" s="149"/>
      <c r="T196" s="50"/>
      <c r="AT196" s="13" t="s">
        <v>137</v>
      </c>
      <c r="AU196" s="13" t="s">
        <v>85</v>
      </c>
    </row>
    <row r="197" spans="2:65" s="151" customFormat="1">
      <c r="B197" s="150"/>
      <c r="D197" s="152" t="s">
        <v>139</v>
      </c>
      <c r="F197" s="154" t="s">
        <v>231</v>
      </c>
      <c r="H197" s="155">
        <v>58.454000000000001</v>
      </c>
      <c r="I197" s="6"/>
      <c r="L197" s="150"/>
      <c r="M197" s="156"/>
      <c r="T197" s="157"/>
      <c r="AT197" s="153" t="s">
        <v>139</v>
      </c>
      <c r="AU197" s="153" t="s">
        <v>85</v>
      </c>
      <c r="AV197" s="151" t="s">
        <v>85</v>
      </c>
      <c r="AW197" s="151" t="s">
        <v>3</v>
      </c>
      <c r="AX197" s="151" t="s">
        <v>83</v>
      </c>
      <c r="AY197" s="153" t="s">
        <v>128</v>
      </c>
    </row>
    <row r="198" spans="2:65" s="25" customFormat="1" ht="16.5" customHeight="1">
      <c r="B198" s="26"/>
      <c r="C198" s="134" t="s">
        <v>232</v>
      </c>
      <c r="D198" s="134" t="s">
        <v>131</v>
      </c>
      <c r="E198" s="135" t="s">
        <v>233</v>
      </c>
      <c r="F198" s="136" t="s">
        <v>234</v>
      </c>
      <c r="G198" s="137" t="s">
        <v>219</v>
      </c>
      <c r="H198" s="138">
        <v>5.3140000000000001</v>
      </c>
      <c r="I198" s="4"/>
      <c r="J198" s="139">
        <f>ROUND(I198*H198,2)</f>
        <v>0</v>
      </c>
      <c r="K198" s="140"/>
      <c r="L198" s="26"/>
      <c r="M198" s="141" t="s">
        <v>1</v>
      </c>
      <c r="N198" s="142" t="s">
        <v>40</v>
      </c>
      <c r="P198" s="143">
        <f>O198*H198</f>
        <v>0</v>
      </c>
      <c r="Q198" s="143">
        <v>0</v>
      </c>
      <c r="R198" s="143">
        <f>Q198*H198</f>
        <v>0</v>
      </c>
      <c r="S198" s="143">
        <v>0</v>
      </c>
      <c r="T198" s="144">
        <f>S198*H198</f>
        <v>0</v>
      </c>
      <c r="AR198" s="145" t="s">
        <v>135</v>
      </c>
      <c r="AT198" s="145" t="s">
        <v>131</v>
      </c>
      <c r="AU198" s="145" t="s">
        <v>85</v>
      </c>
      <c r="AY198" s="13" t="s">
        <v>128</v>
      </c>
      <c r="BE198" s="146">
        <f>IF(N198="základní",J198,0)</f>
        <v>0</v>
      </c>
      <c r="BF198" s="146">
        <f>IF(N198="snížená",J198,0)</f>
        <v>0</v>
      </c>
      <c r="BG198" s="146">
        <f>IF(N198="zákl. přenesená",J198,0)</f>
        <v>0</v>
      </c>
      <c r="BH198" s="146">
        <f>IF(N198="sníž. přenesená",J198,0)</f>
        <v>0</v>
      </c>
      <c r="BI198" s="146">
        <f>IF(N198="nulová",J198,0)</f>
        <v>0</v>
      </c>
      <c r="BJ198" s="13" t="s">
        <v>83</v>
      </c>
      <c r="BK198" s="146">
        <f>ROUND(I198*H198,2)</f>
        <v>0</v>
      </c>
      <c r="BL198" s="13" t="s">
        <v>135</v>
      </c>
      <c r="BM198" s="145" t="s">
        <v>235</v>
      </c>
    </row>
    <row r="199" spans="2:65" s="25" customFormat="1">
      <c r="B199" s="26"/>
      <c r="D199" s="147" t="s">
        <v>137</v>
      </c>
      <c r="F199" s="148" t="s">
        <v>236</v>
      </c>
      <c r="I199" s="5"/>
      <c r="L199" s="26"/>
      <c r="M199" s="149"/>
      <c r="T199" s="50"/>
      <c r="AT199" s="13" t="s">
        <v>137</v>
      </c>
      <c r="AU199" s="13" t="s">
        <v>85</v>
      </c>
    </row>
    <row r="200" spans="2:65" s="123" customFormat="1" ht="22.9" customHeight="1">
      <c r="B200" s="122"/>
      <c r="D200" s="124" t="s">
        <v>74</v>
      </c>
      <c r="E200" s="132" t="s">
        <v>237</v>
      </c>
      <c r="F200" s="132" t="s">
        <v>238</v>
      </c>
      <c r="I200" s="3"/>
      <c r="J200" s="133">
        <f>BK200</f>
        <v>0</v>
      </c>
      <c r="L200" s="122"/>
      <c r="M200" s="127"/>
      <c r="P200" s="128">
        <f>SUM(P201:P202)</f>
        <v>0</v>
      </c>
      <c r="R200" s="128">
        <f>SUM(R201:R202)</f>
        <v>0</v>
      </c>
      <c r="T200" s="129">
        <f>SUM(T201:T202)</f>
        <v>0</v>
      </c>
      <c r="AR200" s="124" t="s">
        <v>83</v>
      </c>
      <c r="AT200" s="130" t="s">
        <v>74</v>
      </c>
      <c r="AU200" s="130" t="s">
        <v>83</v>
      </c>
      <c r="AY200" s="124" t="s">
        <v>128</v>
      </c>
      <c r="BK200" s="131">
        <f>SUM(BK201:BK202)</f>
        <v>0</v>
      </c>
    </row>
    <row r="201" spans="2:65" s="25" customFormat="1" ht="24.2" customHeight="1">
      <c r="B201" s="26"/>
      <c r="C201" s="134" t="s">
        <v>239</v>
      </c>
      <c r="D201" s="134" t="s">
        <v>131</v>
      </c>
      <c r="E201" s="135" t="s">
        <v>240</v>
      </c>
      <c r="F201" s="136" t="s">
        <v>241</v>
      </c>
      <c r="G201" s="137" t="s">
        <v>219</v>
      </c>
      <c r="H201" s="138">
        <v>1.302</v>
      </c>
      <c r="I201" s="4"/>
      <c r="J201" s="139">
        <f>ROUND(I201*H201,2)</f>
        <v>0</v>
      </c>
      <c r="K201" s="140"/>
      <c r="L201" s="26"/>
      <c r="M201" s="141" t="s">
        <v>1</v>
      </c>
      <c r="N201" s="142" t="s">
        <v>40</v>
      </c>
      <c r="P201" s="143">
        <f>O201*H201</f>
        <v>0</v>
      </c>
      <c r="Q201" s="143">
        <v>0</v>
      </c>
      <c r="R201" s="143">
        <f>Q201*H201</f>
        <v>0</v>
      </c>
      <c r="S201" s="143">
        <v>0</v>
      </c>
      <c r="T201" s="144">
        <f>S201*H201</f>
        <v>0</v>
      </c>
      <c r="AR201" s="145" t="s">
        <v>135</v>
      </c>
      <c r="AT201" s="145" t="s">
        <v>131</v>
      </c>
      <c r="AU201" s="145" t="s">
        <v>85</v>
      </c>
      <c r="AY201" s="13" t="s">
        <v>128</v>
      </c>
      <c r="BE201" s="146">
        <f>IF(N201="základní",J201,0)</f>
        <v>0</v>
      </c>
      <c r="BF201" s="146">
        <f>IF(N201="snížená",J201,0)</f>
        <v>0</v>
      </c>
      <c r="BG201" s="146">
        <f>IF(N201="zákl. přenesená",J201,0)</f>
        <v>0</v>
      </c>
      <c r="BH201" s="146">
        <f>IF(N201="sníž. přenesená",J201,0)</f>
        <v>0</v>
      </c>
      <c r="BI201" s="146">
        <f>IF(N201="nulová",J201,0)</f>
        <v>0</v>
      </c>
      <c r="BJ201" s="13" t="s">
        <v>83</v>
      </c>
      <c r="BK201" s="146">
        <f>ROUND(I201*H201,2)</f>
        <v>0</v>
      </c>
      <c r="BL201" s="13" t="s">
        <v>135</v>
      </c>
      <c r="BM201" s="145" t="s">
        <v>242</v>
      </c>
    </row>
    <row r="202" spans="2:65" s="25" customFormat="1">
      <c r="B202" s="26"/>
      <c r="D202" s="147" t="s">
        <v>137</v>
      </c>
      <c r="F202" s="148" t="s">
        <v>243</v>
      </c>
      <c r="I202" s="5"/>
      <c r="L202" s="26"/>
      <c r="M202" s="149"/>
      <c r="T202" s="50"/>
      <c r="AT202" s="13" t="s">
        <v>137</v>
      </c>
      <c r="AU202" s="13" t="s">
        <v>85</v>
      </c>
    </row>
    <row r="203" spans="2:65" s="123" customFormat="1" ht="25.9" customHeight="1">
      <c r="B203" s="122"/>
      <c r="D203" s="124" t="s">
        <v>74</v>
      </c>
      <c r="E203" s="125" t="s">
        <v>244</v>
      </c>
      <c r="F203" s="125" t="s">
        <v>245</v>
      </c>
      <c r="I203" s="3"/>
      <c r="J203" s="126">
        <f>BK203</f>
        <v>0</v>
      </c>
      <c r="L203" s="122"/>
      <c r="M203" s="127"/>
      <c r="P203" s="128">
        <f>P204+P206+P210+P222+P234+P260+P267+P276+P300+P339+P359</f>
        <v>0</v>
      </c>
      <c r="R203" s="128">
        <f>R204+R206+R210+R222+R234+R260+R267+R276+R300+R339+R359</f>
        <v>3.2026588</v>
      </c>
      <c r="T203" s="129">
        <f>T204+T206+T210+T222+T234+T260+T267+T276+T300+T339+T359</f>
        <v>1.7500384000000002</v>
      </c>
      <c r="AR203" s="124" t="s">
        <v>85</v>
      </c>
      <c r="AT203" s="130" t="s">
        <v>74</v>
      </c>
      <c r="AU203" s="130" t="s">
        <v>75</v>
      </c>
      <c r="AY203" s="124" t="s">
        <v>128</v>
      </c>
      <c r="BK203" s="131">
        <f>BK204+BK206+BK210+BK222+BK234+BK260+BK267+BK276+BK300+BK339+BK359</f>
        <v>0</v>
      </c>
    </row>
    <row r="204" spans="2:65" s="123" customFormat="1" ht="22.9" customHeight="1">
      <c r="B204" s="122"/>
      <c r="D204" s="124" t="s">
        <v>74</v>
      </c>
      <c r="E204" s="132" t="s">
        <v>246</v>
      </c>
      <c r="F204" s="132" t="s">
        <v>247</v>
      </c>
      <c r="I204" s="3"/>
      <c r="J204" s="133">
        <f>BK204</f>
        <v>0</v>
      </c>
      <c r="L204" s="122"/>
      <c r="M204" s="127"/>
      <c r="P204" s="128">
        <f>P205</f>
        <v>0</v>
      </c>
      <c r="R204" s="128">
        <f>R205</f>
        <v>3.8999999999999998E-3</v>
      </c>
      <c r="T204" s="129">
        <f>T205</f>
        <v>0</v>
      </c>
      <c r="AR204" s="124" t="s">
        <v>85</v>
      </c>
      <c r="AT204" s="130" t="s">
        <v>74</v>
      </c>
      <c r="AU204" s="130" t="s">
        <v>83</v>
      </c>
      <c r="AY204" s="124" t="s">
        <v>128</v>
      </c>
      <c r="BK204" s="131">
        <f>BK205</f>
        <v>0</v>
      </c>
    </row>
    <row r="205" spans="2:65" s="25" customFormat="1" ht="33" customHeight="1">
      <c r="B205" s="26"/>
      <c r="C205" s="134" t="s">
        <v>248</v>
      </c>
      <c r="D205" s="134" t="s">
        <v>131</v>
      </c>
      <c r="E205" s="135" t="s">
        <v>249</v>
      </c>
      <c r="F205" s="136" t="s">
        <v>579</v>
      </c>
      <c r="G205" s="137" t="s">
        <v>134</v>
      </c>
      <c r="H205" s="138">
        <v>1.5</v>
      </c>
      <c r="I205" s="4"/>
      <c r="J205" s="139">
        <f>ROUND(I205*H205,2)</f>
        <v>0</v>
      </c>
      <c r="K205" s="140"/>
      <c r="L205" s="26"/>
      <c r="M205" s="141" t="s">
        <v>1</v>
      </c>
      <c r="N205" s="142" t="s">
        <v>40</v>
      </c>
      <c r="P205" s="143">
        <f>O205*H205</f>
        <v>0</v>
      </c>
      <c r="Q205" s="143">
        <v>2.5999999999999999E-3</v>
      </c>
      <c r="R205" s="143">
        <f>Q205*H205</f>
        <v>3.8999999999999998E-3</v>
      </c>
      <c r="S205" s="143">
        <v>0</v>
      </c>
      <c r="T205" s="144">
        <f>S205*H205</f>
        <v>0</v>
      </c>
      <c r="AR205" s="145" t="s">
        <v>248</v>
      </c>
      <c r="AT205" s="145" t="s">
        <v>131</v>
      </c>
      <c r="AU205" s="145" t="s">
        <v>85</v>
      </c>
      <c r="AY205" s="13" t="s">
        <v>128</v>
      </c>
      <c r="BE205" s="146">
        <f>IF(N205="základní",J205,0)</f>
        <v>0</v>
      </c>
      <c r="BF205" s="146">
        <f>IF(N205="snížená",J205,0)</f>
        <v>0</v>
      </c>
      <c r="BG205" s="146">
        <f>IF(N205="zákl. přenesená",J205,0)</f>
        <v>0</v>
      </c>
      <c r="BH205" s="146">
        <f>IF(N205="sníž. přenesená",J205,0)</f>
        <v>0</v>
      </c>
      <c r="BI205" s="146">
        <f>IF(N205="nulová",J205,0)</f>
        <v>0</v>
      </c>
      <c r="BJ205" s="13" t="s">
        <v>83</v>
      </c>
      <c r="BK205" s="146">
        <f>ROUND(I205*H205,2)</f>
        <v>0</v>
      </c>
      <c r="BL205" s="13" t="s">
        <v>248</v>
      </c>
      <c r="BM205" s="145" t="s">
        <v>250</v>
      </c>
    </row>
    <row r="206" spans="2:65" s="123" customFormat="1" ht="22.9" customHeight="1">
      <c r="B206" s="122"/>
      <c r="D206" s="124" t="s">
        <v>74</v>
      </c>
      <c r="E206" s="132" t="s">
        <v>251</v>
      </c>
      <c r="F206" s="132" t="s">
        <v>252</v>
      </c>
      <c r="I206" s="3"/>
      <c r="J206" s="133">
        <f>BK206</f>
        <v>0</v>
      </c>
      <c r="L206" s="122"/>
      <c r="M206" s="127"/>
      <c r="P206" s="128">
        <f>SUM(P207:P209)</f>
        <v>0</v>
      </c>
      <c r="R206" s="128">
        <f>SUM(R207:R209)</f>
        <v>1.36086</v>
      </c>
      <c r="T206" s="129">
        <f>SUM(T207:T209)</f>
        <v>0</v>
      </c>
      <c r="AR206" s="124" t="s">
        <v>85</v>
      </c>
      <c r="AT206" s="130" t="s">
        <v>74</v>
      </c>
      <c r="AU206" s="130" t="s">
        <v>83</v>
      </c>
      <c r="AY206" s="124" t="s">
        <v>128</v>
      </c>
      <c r="BK206" s="131">
        <f>SUM(BK207:BK209)</f>
        <v>0</v>
      </c>
    </row>
    <row r="207" spans="2:65" s="25" customFormat="1" ht="16.5" customHeight="1">
      <c r="B207" s="26"/>
      <c r="C207" s="134" t="s">
        <v>253</v>
      </c>
      <c r="D207" s="134" t="s">
        <v>131</v>
      </c>
      <c r="E207" s="135" t="s">
        <v>254</v>
      </c>
      <c r="F207" s="136" t="s">
        <v>255</v>
      </c>
      <c r="G207" s="137" t="s">
        <v>256</v>
      </c>
      <c r="H207" s="138">
        <v>74</v>
      </c>
      <c r="I207" s="4"/>
      <c r="J207" s="139">
        <f>ROUND(I207*H207,2)</f>
        <v>0</v>
      </c>
      <c r="K207" s="140"/>
      <c r="L207" s="26"/>
      <c r="M207" s="141" t="s">
        <v>1</v>
      </c>
      <c r="N207" s="142" t="s">
        <v>40</v>
      </c>
      <c r="P207" s="143">
        <f>O207*H207</f>
        <v>0</v>
      </c>
      <c r="Q207" s="143">
        <v>3.8999999999999999E-4</v>
      </c>
      <c r="R207" s="143">
        <f>Q207*H207</f>
        <v>2.886E-2</v>
      </c>
      <c r="S207" s="143">
        <v>0</v>
      </c>
      <c r="T207" s="144">
        <f>S207*H207</f>
        <v>0</v>
      </c>
      <c r="AR207" s="145" t="s">
        <v>248</v>
      </c>
      <c r="AT207" s="145" t="s">
        <v>131</v>
      </c>
      <c r="AU207" s="145" t="s">
        <v>85</v>
      </c>
      <c r="AY207" s="13" t="s">
        <v>128</v>
      </c>
      <c r="BE207" s="146">
        <f>IF(N207="základní",J207,0)</f>
        <v>0</v>
      </c>
      <c r="BF207" s="146">
        <f>IF(N207="snížená",J207,0)</f>
        <v>0</v>
      </c>
      <c r="BG207" s="146">
        <f>IF(N207="zákl. přenesená",J207,0)</f>
        <v>0</v>
      </c>
      <c r="BH207" s="146">
        <f>IF(N207="sníž. přenesená",J207,0)</f>
        <v>0</v>
      </c>
      <c r="BI207" s="146">
        <f>IF(N207="nulová",J207,0)</f>
        <v>0</v>
      </c>
      <c r="BJ207" s="13" t="s">
        <v>83</v>
      </c>
      <c r="BK207" s="146">
        <f>ROUND(I207*H207,2)</f>
        <v>0</v>
      </c>
      <c r="BL207" s="13" t="s">
        <v>248</v>
      </c>
      <c r="BM207" s="145" t="s">
        <v>257</v>
      </c>
    </row>
    <row r="208" spans="2:65" s="25" customFormat="1" ht="16.5" customHeight="1">
      <c r="B208" s="26"/>
      <c r="C208" s="171" t="s">
        <v>258</v>
      </c>
      <c r="D208" s="171" t="s">
        <v>184</v>
      </c>
      <c r="E208" s="172" t="s">
        <v>259</v>
      </c>
      <c r="F208" s="173" t="s">
        <v>260</v>
      </c>
      <c r="G208" s="174" t="s">
        <v>256</v>
      </c>
      <c r="H208" s="175">
        <v>74</v>
      </c>
      <c r="I208" s="9"/>
      <c r="J208" s="176">
        <f>ROUND(I208*H208,2)</f>
        <v>0</v>
      </c>
      <c r="K208" s="177"/>
      <c r="L208" s="178"/>
      <c r="M208" s="179" t="s">
        <v>1</v>
      </c>
      <c r="N208" s="180" t="s">
        <v>40</v>
      </c>
      <c r="P208" s="143">
        <f>O208*H208</f>
        <v>0</v>
      </c>
      <c r="Q208" s="143">
        <v>1.7999999999999999E-2</v>
      </c>
      <c r="R208" s="143">
        <f>Q208*H208</f>
        <v>1.3319999999999999</v>
      </c>
      <c r="S208" s="143">
        <v>0</v>
      </c>
      <c r="T208" s="144">
        <f>S208*H208</f>
        <v>0</v>
      </c>
      <c r="AR208" s="145" t="s">
        <v>261</v>
      </c>
      <c r="AT208" s="145" t="s">
        <v>184</v>
      </c>
      <c r="AU208" s="145" t="s">
        <v>85</v>
      </c>
      <c r="AY208" s="13" t="s">
        <v>128</v>
      </c>
      <c r="BE208" s="146">
        <f>IF(N208="základní",J208,0)</f>
        <v>0</v>
      </c>
      <c r="BF208" s="146">
        <f>IF(N208="snížená",J208,0)</f>
        <v>0</v>
      </c>
      <c r="BG208" s="146">
        <f>IF(N208="zákl. přenesená",J208,0)</f>
        <v>0</v>
      </c>
      <c r="BH208" s="146">
        <f>IF(N208="sníž. přenesená",J208,0)</f>
        <v>0</v>
      </c>
      <c r="BI208" s="146">
        <f>IF(N208="nulová",J208,0)</f>
        <v>0</v>
      </c>
      <c r="BJ208" s="13" t="s">
        <v>83</v>
      </c>
      <c r="BK208" s="146">
        <f>ROUND(I208*H208,2)</f>
        <v>0</v>
      </c>
      <c r="BL208" s="13" t="s">
        <v>248</v>
      </c>
      <c r="BM208" s="145" t="s">
        <v>262</v>
      </c>
    </row>
    <row r="209" spans="2:65" s="151" customFormat="1">
      <c r="B209" s="150"/>
      <c r="D209" s="152" t="s">
        <v>139</v>
      </c>
      <c r="F209" s="154" t="s">
        <v>263</v>
      </c>
      <c r="H209" s="155">
        <v>74</v>
      </c>
      <c r="I209" s="6"/>
      <c r="L209" s="150"/>
      <c r="M209" s="156"/>
      <c r="T209" s="157"/>
      <c r="AT209" s="153" t="s">
        <v>139</v>
      </c>
      <c r="AU209" s="153" t="s">
        <v>85</v>
      </c>
      <c r="AV209" s="151" t="s">
        <v>85</v>
      </c>
      <c r="AW209" s="151" t="s">
        <v>3</v>
      </c>
      <c r="AX209" s="151" t="s">
        <v>83</v>
      </c>
      <c r="AY209" s="153" t="s">
        <v>128</v>
      </c>
    </row>
    <row r="210" spans="2:65" s="123" customFormat="1" ht="22.9" customHeight="1">
      <c r="B210" s="122"/>
      <c r="D210" s="124" t="s">
        <v>74</v>
      </c>
      <c r="E210" s="132" t="s">
        <v>264</v>
      </c>
      <c r="F210" s="132" t="s">
        <v>265</v>
      </c>
      <c r="I210" s="3"/>
      <c r="J210" s="133">
        <f>BK210</f>
        <v>0</v>
      </c>
      <c r="L210" s="122"/>
      <c r="M210" s="127"/>
      <c r="P210" s="128">
        <f>SUM(P211:P221)</f>
        <v>0</v>
      </c>
      <c r="R210" s="128">
        <f>SUM(R211:R221)</f>
        <v>1.9230000000000001E-2</v>
      </c>
      <c r="T210" s="129">
        <f>SUM(T211:T221)</f>
        <v>2.102E-2</v>
      </c>
      <c r="AR210" s="124" t="s">
        <v>85</v>
      </c>
      <c r="AT210" s="130" t="s">
        <v>74</v>
      </c>
      <c r="AU210" s="130" t="s">
        <v>83</v>
      </c>
      <c r="AY210" s="124" t="s">
        <v>128</v>
      </c>
      <c r="BK210" s="131">
        <f>SUM(BK211:BK221)</f>
        <v>0</v>
      </c>
    </row>
    <row r="211" spans="2:65" s="25" customFormat="1" ht="16.5" customHeight="1">
      <c r="B211" s="26"/>
      <c r="C211" s="134" t="s">
        <v>266</v>
      </c>
      <c r="D211" s="134" t="s">
        <v>131</v>
      </c>
      <c r="E211" s="135" t="s">
        <v>267</v>
      </c>
      <c r="F211" s="136" t="s">
        <v>268</v>
      </c>
      <c r="G211" s="137" t="s">
        <v>269</v>
      </c>
      <c r="H211" s="138">
        <v>1</v>
      </c>
      <c r="I211" s="4"/>
      <c r="J211" s="139">
        <f>ROUND(I211*H211,2)</f>
        <v>0</v>
      </c>
      <c r="K211" s="140"/>
      <c r="L211" s="26"/>
      <c r="M211" s="141" t="s">
        <v>1</v>
      </c>
      <c r="N211" s="142" t="s">
        <v>40</v>
      </c>
      <c r="P211" s="143">
        <f>O211*H211</f>
        <v>0</v>
      </c>
      <c r="Q211" s="143">
        <v>0</v>
      </c>
      <c r="R211" s="143">
        <f>Q211*H211</f>
        <v>0</v>
      </c>
      <c r="S211" s="143">
        <v>1.9460000000000002E-2</v>
      </c>
      <c r="T211" s="144">
        <f>S211*H211</f>
        <v>1.9460000000000002E-2</v>
      </c>
      <c r="AR211" s="145" t="s">
        <v>248</v>
      </c>
      <c r="AT211" s="145" t="s">
        <v>131</v>
      </c>
      <c r="AU211" s="145" t="s">
        <v>85</v>
      </c>
      <c r="AY211" s="13" t="s">
        <v>128</v>
      </c>
      <c r="BE211" s="146">
        <f>IF(N211="základní",J211,0)</f>
        <v>0</v>
      </c>
      <c r="BF211" s="146">
        <f>IF(N211="snížená",J211,0)</f>
        <v>0</v>
      </c>
      <c r="BG211" s="146">
        <f>IF(N211="zákl. přenesená",J211,0)</f>
        <v>0</v>
      </c>
      <c r="BH211" s="146">
        <f>IF(N211="sníž. přenesená",J211,0)</f>
        <v>0</v>
      </c>
      <c r="BI211" s="146">
        <f>IF(N211="nulová",J211,0)</f>
        <v>0</v>
      </c>
      <c r="BJ211" s="13" t="s">
        <v>83</v>
      </c>
      <c r="BK211" s="146">
        <f>ROUND(I211*H211,2)</f>
        <v>0</v>
      </c>
      <c r="BL211" s="13" t="s">
        <v>248</v>
      </c>
      <c r="BM211" s="145" t="s">
        <v>270</v>
      </c>
    </row>
    <row r="212" spans="2:65" s="25" customFormat="1">
      <c r="B212" s="26"/>
      <c r="D212" s="147" t="s">
        <v>137</v>
      </c>
      <c r="F212" s="148" t="s">
        <v>271</v>
      </c>
      <c r="I212" s="5"/>
      <c r="L212" s="26"/>
      <c r="M212" s="149"/>
      <c r="T212" s="50"/>
      <c r="AT212" s="13" t="s">
        <v>137</v>
      </c>
      <c r="AU212" s="13" t="s">
        <v>85</v>
      </c>
    </row>
    <row r="213" spans="2:65" s="25" customFormat="1" ht="24.2" customHeight="1">
      <c r="B213" s="26"/>
      <c r="C213" s="134" t="s">
        <v>272</v>
      </c>
      <c r="D213" s="134" t="s">
        <v>131</v>
      </c>
      <c r="E213" s="135" t="s">
        <v>273</v>
      </c>
      <c r="F213" s="136" t="s">
        <v>274</v>
      </c>
      <c r="G213" s="137" t="s">
        <v>269</v>
      </c>
      <c r="H213" s="138">
        <v>1</v>
      </c>
      <c r="I213" s="4"/>
      <c r="J213" s="139">
        <f>ROUND(I213*H213,2)</f>
        <v>0</v>
      </c>
      <c r="K213" s="140"/>
      <c r="L213" s="26"/>
      <c r="M213" s="141" t="s">
        <v>1</v>
      </c>
      <c r="N213" s="142" t="s">
        <v>40</v>
      </c>
      <c r="P213" s="143">
        <f>O213*H213</f>
        <v>0</v>
      </c>
      <c r="Q213" s="143">
        <v>1.6969999999999999E-2</v>
      </c>
      <c r="R213" s="143">
        <f>Q213*H213</f>
        <v>1.6969999999999999E-2</v>
      </c>
      <c r="S213" s="143">
        <v>0</v>
      </c>
      <c r="T213" s="144">
        <f>S213*H213</f>
        <v>0</v>
      </c>
      <c r="AR213" s="145" t="s">
        <v>248</v>
      </c>
      <c r="AT213" s="145" t="s">
        <v>131</v>
      </c>
      <c r="AU213" s="145" t="s">
        <v>85</v>
      </c>
      <c r="AY213" s="13" t="s">
        <v>128</v>
      </c>
      <c r="BE213" s="146">
        <f>IF(N213="základní",J213,0)</f>
        <v>0</v>
      </c>
      <c r="BF213" s="146">
        <f>IF(N213="snížená",J213,0)</f>
        <v>0</v>
      </c>
      <c r="BG213" s="146">
        <f>IF(N213="zákl. přenesená",J213,0)</f>
        <v>0</v>
      </c>
      <c r="BH213" s="146">
        <f>IF(N213="sníž. přenesená",J213,0)</f>
        <v>0</v>
      </c>
      <c r="BI213" s="146">
        <f>IF(N213="nulová",J213,0)</f>
        <v>0</v>
      </c>
      <c r="BJ213" s="13" t="s">
        <v>83</v>
      </c>
      <c r="BK213" s="146">
        <f>ROUND(I213*H213,2)</f>
        <v>0</v>
      </c>
      <c r="BL213" s="13" t="s">
        <v>248</v>
      </c>
      <c r="BM213" s="145" t="s">
        <v>275</v>
      </c>
    </row>
    <row r="214" spans="2:65" s="25" customFormat="1">
      <c r="B214" s="26"/>
      <c r="D214" s="147" t="s">
        <v>137</v>
      </c>
      <c r="F214" s="148" t="s">
        <v>276</v>
      </c>
      <c r="I214" s="5"/>
      <c r="L214" s="26"/>
      <c r="M214" s="149"/>
      <c r="T214" s="50"/>
      <c r="AT214" s="13" t="s">
        <v>137</v>
      </c>
      <c r="AU214" s="13" t="s">
        <v>85</v>
      </c>
    </row>
    <row r="215" spans="2:65" s="25" customFormat="1" ht="16.5" customHeight="1">
      <c r="B215" s="26"/>
      <c r="C215" s="134" t="s">
        <v>7</v>
      </c>
      <c r="D215" s="134" t="s">
        <v>131</v>
      </c>
      <c r="E215" s="135" t="s">
        <v>277</v>
      </c>
      <c r="F215" s="136" t="s">
        <v>278</v>
      </c>
      <c r="G215" s="137" t="s">
        <v>269</v>
      </c>
      <c r="H215" s="138">
        <v>1</v>
      </c>
      <c r="I215" s="4"/>
      <c r="J215" s="139">
        <f>ROUND(I215*H215,2)</f>
        <v>0</v>
      </c>
      <c r="K215" s="140"/>
      <c r="L215" s="26"/>
      <c r="M215" s="141" t="s">
        <v>1</v>
      </c>
      <c r="N215" s="142" t="s">
        <v>40</v>
      </c>
      <c r="P215" s="143">
        <f>O215*H215</f>
        <v>0</v>
      </c>
      <c r="Q215" s="143">
        <v>4.2000000000000002E-4</v>
      </c>
      <c r="R215" s="143">
        <f>Q215*H215</f>
        <v>4.2000000000000002E-4</v>
      </c>
      <c r="S215" s="143">
        <v>0</v>
      </c>
      <c r="T215" s="144">
        <f>S215*H215</f>
        <v>0</v>
      </c>
      <c r="AR215" s="145" t="s">
        <v>248</v>
      </c>
      <c r="AT215" s="145" t="s">
        <v>131</v>
      </c>
      <c r="AU215" s="145" t="s">
        <v>85</v>
      </c>
      <c r="AY215" s="13" t="s">
        <v>128</v>
      </c>
      <c r="BE215" s="146">
        <f>IF(N215="základní",J215,0)</f>
        <v>0</v>
      </c>
      <c r="BF215" s="146">
        <f>IF(N215="snížená",J215,0)</f>
        <v>0</v>
      </c>
      <c r="BG215" s="146">
        <f>IF(N215="zákl. přenesená",J215,0)</f>
        <v>0</v>
      </c>
      <c r="BH215" s="146">
        <f>IF(N215="sníž. přenesená",J215,0)</f>
        <v>0</v>
      </c>
      <c r="BI215" s="146">
        <f>IF(N215="nulová",J215,0)</f>
        <v>0</v>
      </c>
      <c r="BJ215" s="13" t="s">
        <v>83</v>
      </c>
      <c r="BK215" s="146">
        <f>ROUND(I215*H215,2)</f>
        <v>0</v>
      </c>
      <c r="BL215" s="13" t="s">
        <v>248</v>
      </c>
      <c r="BM215" s="145" t="s">
        <v>279</v>
      </c>
    </row>
    <row r="216" spans="2:65" s="25" customFormat="1" ht="16.5" customHeight="1">
      <c r="B216" s="26"/>
      <c r="C216" s="134" t="s">
        <v>280</v>
      </c>
      <c r="D216" s="134" t="s">
        <v>131</v>
      </c>
      <c r="E216" s="135" t="s">
        <v>281</v>
      </c>
      <c r="F216" s="136" t="s">
        <v>282</v>
      </c>
      <c r="G216" s="137" t="s">
        <v>269</v>
      </c>
      <c r="H216" s="138">
        <v>1</v>
      </c>
      <c r="I216" s="4"/>
      <c r="J216" s="139">
        <f>ROUND(I216*H216,2)</f>
        <v>0</v>
      </c>
      <c r="K216" s="140"/>
      <c r="L216" s="26"/>
      <c r="M216" s="141" t="s">
        <v>1</v>
      </c>
      <c r="N216" s="142" t="s">
        <v>40</v>
      </c>
      <c r="P216" s="143">
        <f>O216*H216</f>
        <v>0</v>
      </c>
      <c r="Q216" s="143">
        <v>0</v>
      </c>
      <c r="R216" s="143">
        <f>Q216*H216</f>
        <v>0</v>
      </c>
      <c r="S216" s="143">
        <v>1.56E-3</v>
      </c>
      <c r="T216" s="144">
        <f>S216*H216</f>
        <v>1.56E-3</v>
      </c>
      <c r="AR216" s="145" t="s">
        <v>248</v>
      </c>
      <c r="AT216" s="145" t="s">
        <v>131</v>
      </c>
      <c r="AU216" s="145" t="s">
        <v>85</v>
      </c>
      <c r="AY216" s="13" t="s">
        <v>128</v>
      </c>
      <c r="BE216" s="146">
        <f>IF(N216="základní",J216,0)</f>
        <v>0</v>
      </c>
      <c r="BF216" s="146">
        <f>IF(N216="snížená",J216,0)</f>
        <v>0</v>
      </c>
      <c r="BG216" s="146">
        <f>IF(N216="zákl. přenesená",J216,0)</f>
        <v>0</v>
      </c>
      <c r="BH216" s="146">
        <f>IF(N216="sníž. přenesená",J216,0)</f>
        <v>0</v>
      </c>
      <c r="BI216" s="146">
        <f>IF(N216="nulová",J216,0)</f>
        <v>0</v>
      </c>
      <c r="BJ216" s="13" t="s">
        <v>83</v>
      </c>
      <c r="BK216" s="146">
        <f>ROUND(I216*H216,2)</f>
        <v>0</v>
      </c>
      <c r="BL216" s="13" t="s">
        <v>248</v>
      </c>
      <c r="BM216" s="145" t="s">
        <v>283</v>
      </c>
    </row>
    <row r="217" spans="2:65" s="25" customFormat="1">
      <c r="B217" s="26"/>
      <c r="D217" s="147" t="s">
        <v>137</v>
      </c>
      <c r="F217" s="148" t="s">
        <v>284</v>
      </c>
      <c r="I217" s="5"/>
      <c r="L217" s="26"/>
      <c r="M217" s="149"/>
      <c r="T217" s="50"/>
      <c r="AT217" s="13" t="s">
        <v>137</v>
      </c>
      <c r="AU217" s="13" t="s">
        <v>85</v>
      </c>
    </row>
    <row r="218" spans="2:65" s="25" customFormat="1" ht="16.5" customHeight="1">
      <c r="B218" s="26"/>
      <c r="C218" s="134" t="s">
        <v>285</v>
      </c>
      <c r="D218" s="134" t="s">
        <v>131</v>
      </c>
      <c r="E218" s="135" t="s">
        <v>286</v>
      </c>
      <c r="F218" s="136" t="s">
        <v>287</v>
      </c>
      <c r="G218" s="137" t="s">
        <v>269</v>
      </c>
      <c r="H218" s="138">
        <v>1</v>
      </c>
      <c r="I218" s="4"/>
      <c r="J218" s="139">
        <f>ROUND(I218*H218,2)</f>
        <v>0</v>
      </c>
      <c r="K218" s="140"/>
      <c r="L218" s="26"/>
      <c r="M218" s="141" t="s">
        <v>1</v>
      </c>
      <c r="N218" s="142" t="s">
        <v>40</v>
      </c>
      <c r="P218" s="143">
        <f>O218*H218</f>
        <v>0</v>
      </c>
      <c r="Q218" s="143">
        <v>1.8400000000000001E-3</v>
      </c>
      <c r="R218" s="143">
        <f>Q218*H218</f>
        <v>1.8400000000000001E-3</v>
      </c>
      <c r="S218" s="143">
        <v>0</v>
      </c>
      <c r="T218" s="144">
        <f>S218*H218</f>
        <v>0</v>
      </c>
      <c r="AR218" s="145" t="s">
        <v>248</v>
      </c>
      <c r="AT218" s="145" t="s">
        <v>131</v>
      </c>
      <c r="AU218" s="145" t="s">
        <v>85</v>
      </c>
      <c r="AY218" s="13" t="s">
        <v>128</v>
      </c>
      <c r="BE218" s="146">
        <f>IF(N218="základní",J218,0)</f>
        <v>0</v>
      </c>
      <c r="BF218" s="146">
        <f>IF(N218="snížená",J218,0)</f>
        <v>0</v>
      </c>
      <c r="BG218" s="146">
        <f>IF(N218="zákl. přenesená",J218,0)</f>
        <v>0</v>
      </c>
      <c r="BH218" s="146">
        <f>IF(N218="sníž. přenesená",J218,0)</f>
        <v>0</v>
      </c>
      <c r="BI218" s="146">
        <f>IF(N218="nulová",J218,0)</f>
        <v>0</v>
      </c>
      <c r="BJ218" s="13" t="s">
        <v>83</v>
      </c>
      <c r="BK218" s="146">
        <f>ROUND(I218*H218,2)</f>
        <v>0</v>
      </c>
      <c r="BL218" s="13" t="s">
        <v>248</v>
      </c>
      <c r="BM218" s="145" t="s">
        <v>288</v>
      </c>
    </row>
    <row r="219" spans="2:65" s="25" customFormat="1">
      <c r="B219" s="26"/>
      <c r="D219" s="147" t="s">
        <v>137</v>
      </c>
      <c r="F219" s="148" t="s">
        <v>289</v>
      </c>
      <c r="I219" s="5"/>
      <c r="L219" s="26"/>
      <c r="M219" s="149"/>
      <c r="T219" s="50"/>
      <c r="AT219" s="13" t="s">
        <v>137</v>
      </c>
      <c r="AU219" s="13" t="s">
        <v>85</v>
      </c>
    </row>
    <row r="220" spans="2:65" s="25" customFormat="1" ht="24.2" customHeight="1">
      <c r="B220" s="26"/>
      <c r="C220" s="134" t="s">
        <v>290</v>
      </c>
      <c r="D220" s="134" t="s">
        <v>131</v>
      </c>
      <c r="E220" s="135" t="s">
        <v>291</v>
      </c>
      <c r="F220" s="136" t="s">
        <v>292</v>
      </c>
      <c r="G220" s="137" t="s">
        <v>219</v>
      </c>
      <c r="H220" s="138">
        <v>1.9E-2</v>
      </c>
      <c r="I220" s="4"/>
      <c r="J220" s="139">
        <f>ROUND(I220*H220,2)</f>
        <v>0</v>
      </c>
      <c r="K220" s="140"/>
      <c r="L220" s="26"/>
      <c r="M220" s="141" t="s">
        <v>1</v>
      </c>
      <c r="N220" s="142" t="s">
        <v>40</v>
      </c>
      <c r="P220" s="143">
        <f>O220*H220</f>
        <v>0</v>
      </c>
      <c r="Q220" s="143">
        <v>0</v>
      </c>
      <c r="R220" s="143">
        <f>Q220*H220</f>
        <v>0</v>
      </c>
      <c r="S220" s="143">
        <v>0</v>
      </c>
      <c r="T220" s="144">
        <f>S220*H220</f>
        <v>0</v>
      </c>
      <c r="AR220" s="145" t="s">
        <v>248</v>
      </c>
      <c r="AT220" s="145" t="s">
        <v>131</v>
      </c>
      <c r="AU220" s="145" t="s">
        <v>85</v>
      </c>
      <c r="AY220" s="13" t="s">
        <v>128</v>
      </c>
      <c r="BE220" s="146">
        <f>IF(N220="základní",J220,0)</f>
        <v>0</v>
      </c>
      <c r="BF220" s="146">
        <f>IF(N220="snížená",J220,0)</f>
        <v>0</v>
      </c>
      <c r="BG220" s="146">
        <f>IF(N220="zákl. přenesená",J220,0)</f>
        <v>0</v>
      </c>
      <c r="BH220" s="146">
        <f>IF(N220="sníž. přenesená",J220,0)</f>
        <v>0</v>
      </c>
      <c r="BI220" s="146">
        <f>IF(N220="nulová",J220,0)</f>
        <v>0</v>
      </c>
      <c r="BJ220" s="13" t="s">
        <v>83</v>
      </c>
      <c r="BK220" s="146">
        <f>ROUND(I220*H220,2)</f>
        <v>0</v>
      </c>
      <c r="BL220" s="13" t="s">
        <v>248</v>
      </c>
      <c r="BM220" s="145" t="s">
        <v>293</v>
      </c>
    </row>
    <row r="221" spans="2:65" s="25" customFormat="1">
      <c r="B221" s="26"/>
      <c r="D221" s="147" t="s">
        <v>137</v>
      </c>
      <c r="F221" s="148" t="s">
        <v>294</v>
      </c>
      <c r="I221" s="5"/>
      <c r="L221" s="26"/>
      <c r="M221" s="149"/>
      <c r="T221" s="50"/>
      <c r="AT221" s="13" t="s">
        <v>137</v>
      </c>
      <c r="AU221" s="13" t="s">
        <v>85</v>
      </c>
    </row>
    <row r="222" spans="2:65" s="123" customFormat="1" ht="22.9" customHeight="1">
      <c r="B222" s="122"/>
      <c r="D222" s="124" t="s">
        <v>74</v>
      </c>
      <c r="E222" s="132" t="s">
        <v>295</v>
      </c>
      <c r="F222" s="132" t="s">
        <v>296</v>
      </c>
      <c r="I222" s="3"/>
      <c r="J222" s="133">
        <f>BK222</f>
        <v>0</v>
      </c>
      <c r="L222" s="122"/>
      <c r="M222" s="127"/>
      <c r="P222" s="128">
        <f>SUM(P223:P233)</f>
        <v>0</v>
      </c>
      <c r="R222" s="128">
        <f>SUM(R223:R233)</f>
        <v>1.218183</v>
      </c>
      <c r="T222" s="129">
        <f>SUM(T223:T233)</f>
        <v>0</v>
      </c>
      <c r="AR222" s="124" t="s">
        <v>85</v>
      </c>
      <c r="AT222" s="130" t="s">
        <v>74</v>
      </c>
      <c r="AU222" s="130" t="s">
        <v>83</v>
      </c>
      <c r="AY222" s="124" t="s">
        <v>128</v>
      </c>
      <c r="BK222" s="131">
        <f>SUM(BK223:BK233)</f>
        <v>0</v>
      </c>
    </row>
    <row r="223" spans="2:65" s="25" customFormat="1" ht="37.9" customHeight="1">
      <c r="B223" s="26"/>
      <c r="C223" s="134" t="s">
        <v>297</v>
      </c>
      <c r="D223" s="134" t="s">
        <v>131</v>
      </c>
      <c r="E223" s="135" t="s">
        <v>298</v>
      </c>
      <c r="F223" s="136" t="s">
        <v>299</v>
      </c>
      <c r="G223" s="137" t="s">
        <v>134</v>
      </c>
      <c r="H223" s="138">
        <v>1</v>
      </c>
      <c r="I223" s="4"/>
      <c r="J223" s="139">
        <f>ROUND(I223*H223,2)</f>
        <v>0</v>
      </c>
      <c r="K223" s="140"/>
      <c r="L223" s="26"/>
      <c r="M223" s="141" t="s">
        <v>1</v>
      </c>
      <c r="N223" s="142" t="s">
        <v>40</v>
      </c>
      <c r="P223" s="143">
        <f>O223*H223</f>
        <v>0</v>
      </c>
      <c r="Q223" s="143">
        <v>5.5590000000000001E-2</v>
      </c>
      <c r="R223" s="143">
        <f>Q223*H223</f>
        <v>5.5590000000000001E-2</v>
      </c>
      <c r="S223" s="143">
        <v>0</v>
      </c>
      <c r="T223" s="144">
        <f>S223*H223</f>
        <v>0</v>
      </c>
      <c r="AR223" s="145" t="s">
        <v>248</v>
      </c>
      <c r="AT223" s="145" t="s">
        <v>131</v>
      </c>
      <c r="AU223" s="145" t="s">
        <v>85</v>
      </c>
      <c r="AY223" s="13" t="s">
        <v>128</v>
      </c>
      <c r="BE223" s="146">
        <f>IF(N223="základní",J223,0)</f>
        <v>0</v>
      </c>
      <c r="BF223" s="146">
        <f>IF(N223="snížená",J223,0)</f>
        <v>0</v>
      </c>
      <c r="BG223" s="146">
        <f>IF(N223="zákl. přenesená",J223,0)</f>
        <v>0</v>
      </c>
      <c r="BH223" s="146">
        <f>IF(N223="sníž. přenesená",J223,0)</f>
        <v>0</v>
      </c>
      <c r="BI223" s="146">
        <f>IF(N223="nulová",J223,0)</f>
        <v>0</v>
      </c>
      <c r="BJ223" s="13" t="s">
        <v>83</v>
      </c>
      <c r="BK223" s="146">
        <f>ROUND(I223*H223,2)</f>
        <v>0</v>
      </c>
      <c r="BL223" s="13" t="s">
        <v>248</v>
      </c>
      <c r="BM223" s="145" t="s">
        <v>300</v>
      </c>
    </row>
    <row r="224" spans="2:65" s="25" customFormat="1">
      <c r="B224" s="26"/>
      <c r="D224" s="147" t="s">
        <v>137</v>
      </c>
      <c r="F224" s="148" t="s">
        <v>301</v>
      </c>
      <c r="I224" s="5"/>
      <c r="L224" s="26"/>
      <c r="M224" s="149"/>
      <c r="T224" s="50"/>
      <c r="AT224" s="13" t="s">
        <v>137</v>
      </c>
      <c r="AU224" s="13" t="s">
        <v>85</v>
      </c>
    </row>
    <row r="225" spans="2:65" s="25" customFormat="1" ht="24.2" customHeight="1">
      <c r="B225" s="26"/>
      <c r="C225" s="134" t="s">
        <v>302</v>
      </c>
      <c r="D225" s="134" t="s">
        <v>131</v>
      </c>
      <c r="E225" s="135" t="s">
        <v>303</v>
      </c>
      <c r="F225" s="136" t="s">
        <v>304</v>
      </c>
      <c r="G225" s="137" t="s">
        <v>134</v>
      </c>
      <c r="H225" s="138">
        <v>83.7</v>
      </c>
      <c r="I225" s="4"/>
      <c r="J225" s="139">
        <f>ROUND(I225*H225,2)</f>
        <v>0</v>
      </c>
      <c r="K225" s="140"/>
      <c r="L225" s="26"/>
      <c r="M225" s="141" t="s">
        <v>1</v>
      </c>
      <c r="N225" s="142" t="s">
        <v>40</v>
      </c>
      <c r="P225" s="143">
        <f>O225*H225</f>
        <v>0</v>
      </c>
      <c r="Q225" s="143">
        <v>1.379E-2</v>
      </c>
      <c r="R225" s="143">
        <f>Q225*H225</f>
        <v>1.154223</v>
      </c>
      <c r="S225" s="143">
        <v>0</v>
      </c>
      <c r="T225" s="144">
        <f>S225*H225</f>
        <v>0</v>
      </c>
      <c r="AR225" s="145" t="s">
        <v>248</v>
      </c>
      <c r="AT225" s="145" t="s">
        <v>131</v>
      </c>
      <c r="AU225" s="145" t="s">
        <v>85</v>
      </c>
      <c r="AY225" s="13" t="s">
        <v>128</v>
      </c>
      <c r="BE225" s="146">
        <f>IF(N225="základní",J225,0)</f>
        <v>0</v>
      </c>
      <c r="BF225" s="146">
        <f>IF(N225="snížená",J225,0)</f>
        <v>0</v>
      </c>
      <c r="BG225" s="146">
        <f>IF(N225="zákl. přenesená",J225,0)</f>
        <v>0</v>
      </c>
      <c r="BH225" s="146">
        <f>IF(N225="sníž. přenesená",J225,0)</f>
        <v>0</v>
      </c>
      <c r="BI225" s="146">
        <f>IF(N225="nulová",J225,0)</f>
        <v>0</v>
      </c>
      <c r="BJ225" s="13" t="s">
        <v>83</v>
      </c>
      <c r="BK225" s="146">
        <f>ROUND(I225*H225,2)</f>
        <v>0</v>
      </c>
      <c r="BL225" s="13" t="s">
        <v>248</v>
      </c>
      <c r="BM225" s="145" t="s">
        <v>305</v>
      </c>
    </row>
    <row r="226" spans="2:65" s="25" customFormat="1">
      <c r="B226" s="26"/>
      <c r="D226" s="147" t="s">
        <v>137</v>
      </c>
      <c r="F226" s="148" t="s">
        <v>306</v>
      </c>
      <c r="I226" s="5"/>
      <c r="L226" s="26"/>
      <c r="M226" s="149"/>
      <c r="T226" s="50"/>
      <c r="AT226" s="13" t="s">
        <v>137</v>
      </c>
      <c r="AU226" s="13" t="s">
        <v>85</v>
      </c>
    </row>
    <row r="227" spans="2:65" s="151" customFormat="1">
      <c r="B227" s="150"/>
      <c r="D227" s="152" t="s">
        <v>139</v>
      </c>
      <c r="E227" s="153" t="s">
        <v>1</v>
      </c>
      <c r="F227" s="154" t="s">
        <v>172</v>
      </c>
      <c r="H227" s="155">
        <v>83.7</v>
      </c>
      <c r="I227" s="6"/>
      <c r="L227" s="150"/>
      <c r="M227" s="156"/>
      <c r="T227" s="157"/>
      <c r="AT227" s="153" t="s">
        <v>139</v>
      </c>
      <c r="AU227" s="153" t="s">
        <v>85</v>
      </c>
      <c r="AV227" s="151" t="s">
        <v>85</v>
      </c>
      <c r="AW227" s="151" t="s">
        <v>31</v>
      </c>
      <c r="AX227" s="151" t="s">
        <v>83</v>
      </c>
      <c r="AY227" s="153" t="s">
        <v>128</v>
      </c>
    </row>
    <row r="228" spans="2:65" s="25" customFormat="1" ht="16.5" customHeight="1">
      <c r="B228" s="26"/>
      <c r="C228" s="134" t="s">
        <v>307</v>
      </c>
      <c r="D228" s="134" t="s">
        <v>131</v>
      </c>
      <c r="E228" s="135" t="s">
        <v>308</v>
      </c>
      <c r="F228" s="136" t="s">
        <v>309</v>
      </c>
      <c r="G228" s="137" t="s">
        <v>134</v>
      </c>
      <c r="H228" s="138">
        <v>83.7</v>
      </c>
      <c r="I228" s="4"/>
      <c r="J228" s="139">
        <f>ROUND(I228*H228,2)</f>
        <v>0</v>
      </c>
      <c r="K228" s="140"/>
      <c r="L228" s="26"/>
      <c r="M228" s="141" t="s">
        <v>1</v>
      </c>
      <c r="N228" s="142" t="s">
        <v>40</v>
      </c>
      <c r="P228" s="143">
        <f>O228*H228</f>
        <v>0</v>
      </c>
      <c r="Q228" s="143">
        <v>1E-4</v>
      </c>
      <c r="R228" s="143">
        <f>Q228*H228</f>
        <v>8.3700000000000007E-3</v>
      </c>
      <c r="S228" s="143">
        <v>0</v>
      </c>
      <c r="T228" s="144">
        <f>S228*H228</f>
        <v>0</v>
      </c>
      <c r="AR228" s="145" t="s">
        <v>248</v>
      </c>
      <c r="AT228" s="145" t="s">
        <v>131</v>
      </c>
      <c r="AU228" s="145" t="s">
        <v>85</v>
      </c>
      <c r="AY228" s="13" t="s">
        <v>128</v>
      </c>
      <c r="BE228" s="146">
        <f>IF(N228="základní",J228,0)</f>
        <v>0</v>
      </c>
      <c r="BF228" s="146">
        <f>IF(N228="snížená",J228,0)</f>
        <v>0</v>
      </c>
      <c r="BG228" s="146">
        <f>IF(N228="zákl. přenesená",J228,0)</f>
        <v>0</v>
      </c>
      <c r="BH228" s="146">
        <f>IF(N228="sníž. přenesená",J228,0)</f>
        <v>0</v>
      </c>
      <c r="BI228" s="146">
        <f>IF(N228="nulová",J228,0)</f>
        <v>0</v>
      </c>
      <c r="BJ228" s="13" t="s">
        <v>83</v>
      </c>
      <c r="BK228" s="146">
        <f>ROUND(I228*H228,2)</f>
        <v>0</v>
      </c>
      <c r="BL228" s="13" t="s">
        <v>248</v>
      </c>
      <c r="BM228" s="145" t="s">
        <v>310</v>
      </c>
    </row>
    <row r="229" spans="2:65" s="25" customFormat="1">
      <c r="B229" s="26"/>
      <c r="D229" s="147" t="s">
        <v>137</v>
      </c>
      <c r="F229" s="148" t="s">
        <v>311</v>
      </c>
      <c r="I229" s="5"/>
      <c r="L229" s="26"/>
      <c r="M229" s="149"/>
      <c r="T229" s="50"/>
      <c r="AT229" s="13" t="s">
        <v>137</v>
      </c>
      <c r="AU229" s="13" t="s">
        <v>85</v>
      </c>
    </row>
    <row r="230" spans="2:65" s="151" customFormat="1">
      <c r="B230" s="150"/>
      <c r="D230" s="152" t="s">
        <v>139</v>
      </c>
      <c r="E230" s="153" t="s">
        <v>1</v>
      </c>
      <c r="F230" s="154" t="s">
        <v>85</v>
      </c>
      <c r="H230" s="155">
        <v>2</v>
      </c>
      <c r="I230" s="6"/>
      <c r="L230" s="150"/>
      <c r="M230" s="156"/>
      <c r="T230" s="157"/>
      <c r="AT230" s="153" t="s">
        <v>139</v>
      </c>
      <c r="AU230" s="153" t="s">
        <v>85</v>
      </c>
      <c r="AV230" s="151" t="s">
        <v>85</v>
      </c>
      <c r="AW230" s="151" t="s">
        <v>31</v>
      </c>
      <c r="AX230" s="151" t="s">
        <v>75</v>
      </c>
      <c r="AY230" s="153" t="s">
        <v>128</v>
      </c>
    </row>
    <row r="231" spans="2:65" s="151" customFormat="1">
      <c r="B231" s="150"/>
      <c r="D231" s="152" t="s">
        <v>139</v>
      </c>
      <c r="E231" s="153" t="s">
        <v>1</v>
      </c>
      <c r="F231" s="154" t="s">
        <v>312</v>
      </c>
      <c r="H231" s="155">
        <v>83.7</v>
      </c>
      <c r="I231" s="6"/>
      <c r="L231" s="150"/>
      <c r="M231" s="156"/>
      <c r="T231" s="157"/>
      <c r="AT231" s="153" t="s">
        <v>139</v>
      </c>
      <c r="AU231" s="153" t="s">
        <v>85</v>
      </c>
      <c r="AV231" s="151" t="s">
        <v>85</v>
      </c>
      <c r="AW231" s="151" t="s">
        <v>31</v>
      </c>
      <c r="AX231" s="151" t="s">
        <v>83</v>
      </c>
      <c r="AY231" s="153" t="s">
        <v>128</v>
      </c>
    </row>
    <row r="232" spans="2:65" s="25" customFormat="1" ht="24.2" customHeight="1">
      <c r="B232" s="26"/>
      <c r="C232" s="134" t="s">
        <v>313</v>
      </c>
      <c r="D232" s="134" t="s">
        <v>131</v>
      </c>
      <c r="E232" s="135" t="s">
        <v>314</v>
      </c>
      <c r="F232" s="136" t="s">
        <v>315</v>
      </c>
      <c r="G232" s="137" t="s">
        <v>219</v>
      </c>
      <c r="H232" s="138">
        <v>1.218</v>
      </c>
      <c r="I232" s="4"/>
      <c r="J232" s="139">
        <f>ROUND(I232*H232,2)</f>
        <v>0</v>
      </c>
      <c r="K232" s="140"/>
      <c r="L232" s="26"/>
      <c r="M232" s="141" t="s">
        <v>1</v>
      </c>
      <c r="N232" s="142" t="s">
        <v>40</v>
      </c>
      <c r="P232" s="143">
        <f>O232*H232</f>
        <v>0</v>
      </c>
      <c r="Q232" s="143">
        <v>0</v>
      </c>
      <c r="R232" s="143">
        <f>Q232*H232</f>
        <v>0</v>
      </c>
      <c r="S232" s="143">
        <v>0</v>
      </c>
      <c r="T232" s="144">
        <f>S232*H232</f>
        <v>0</v>
      </c>
      <c r="AR232" s="145" t="s">
        <v>248</v>
      </c>
      <c r="AT232" s="145" t="s">
        <v>131</v>
      </c>
      <c r="AU232" s="145" t="s">
        <v>85</v>
      </c>
      <c r="AY232" s="13" t="s">
        <v>128</v>
      </c>
      <c r="BE232" s="146">
        <f>IF(N232="základní",J232,0)</f>
        <v>0</v>
      </c>
      <c r="BF232" s="146">
        <f>IF(N232="snížená",J232,0)</f>
        <v>0</v>
      </c>
      <c r="BG232" s="146">
        <f>IF(N232="zákl. přenesená",J232,0)</f>
        <v>0</v>
      </c>
      <c r="BH232" s="146">
        <f>IF(N232="sníž. přenesená",J232,0)</f>
        <v>0</v>
      </c>
      <c r="BI232" s="146">
        <f>IF(N232="nulová",J232,0)</f>
        <v>0</v>
      </c>
      <c r="BJ232" s="13" t="s">
        <v>83</v>
      </c>
      <c r="BK232" s="146">
        <f>ROUND(I232*H232,2)</f>
        <v>0</v>
      </c>
      <c r="BL232" s="13" t="s">
        <v>248</v>
      </c>
      <c r="BM232" s="145" t="s">
        <v>316</v>
      </c>
    </row>
    <row r="233" spans="2:65" s="25" customFormat="1">
      <c r="B233" s="26"/>
      <c r="D233" s="147" t="s">
        <v>137</v>
      </c>
      <c r="F233" s="148" t="s">
        <v>317</v>
      </c>
      <c r="I233" s="5"/>
      <c r="L233" s="26"/>
      <c r="M233" s="149"/>
      <c r="T233" s="50"/>
      <c r="AT233" s="13" t="s">
        <v>137</v>
      </c>
      <c r="AU233" s="13" t="s">
        <v>85</v>
      </c>
    </row>
    <row r="234" spans="2:65" s="123" customFormat="1" ht="22.9" customHeight="1">
      <c r="B234" s="122"/>
      <c r="D234" s="124" t="s">
        <v>74</v>
      </c>
      <c r="E234" s="132" t="s">
        <v>318</v>
      </c>
      <c r="F234" s="132" t="s">
        <v>319</v>
      </c>
      <c r="I234" s="3"/>
      <c r="J234" s="133">
        <f>BK234</f>
        <v>0</v>
      </c>
      <c r="L234" s="122"/>
      <c r="M234" s="127"/>
      <c r="P234" s="128">
        <f>SUM(P235:P259)</f>
        <v>0</v>
      </c>
      <c r="R234" s="128">
        <f>SUM(R235:R259)</f>
        <v>3.2000000000000001E-2</v>
      </c>
      <c r="T234" s="129">
        <f>SUM(T235:T259)</f>
        <v>1.5476164000000001</v>
      </c>
      <c r="AR234" s="124" t="s">
        <v>85</v>
      </c>
      <c r="AT234" s="130" t="s">
        <v>74</v>
      </c>
      <c r="AU234" s="130" t="s">
        <v>83</v>
      </c>
      <c r="AY234" s="124" t="s">
        <v>128</v>
      </c>
      <c r="BK234" s="131">
        <f>SUM(BK235:BK259)</f>
        <v>0</v>
      </c>
    </row>
    <row r="235" spans="2:65" s="25" customFormat="1" ht="24.2" customHeight="1">
      <c r="B235" s="26"/>
      <c r="C235" s="134" t="s">
        <v>320</v>
      </c>
      <c r="D235" s="134" t="s">
        <v>131</v>
      </c>
      <c r="E235" s="135" t="s">
        <v>321</v>
      </c>
      <c r="F235" s="136" t="s">
        <v>322</v>
      </c>
      <c r="G235" s="137" t="s">
        <v>134</v>
      </c>
      <c r="H235" s="138">
        <v>35.200000000000003</v>
      </c>
      <c r="I235" s="4"/>
      <c r="J235" s="139">
        <f>ROUND(I235*H235,2)</f>
        <v>0</v>
      </c>
      <c r="K235" s="140"/>
      <c r="L235" s="26"/>
      <c r="M235" s="141" t="s">
        <v>1</v>
      </c>
      <c r="N235" s="142" t="s">
        <v>40</v>
      </c>
      <c r="P235" s="143">
        <f>O235*H235</f>
        <v>0</v>
      </c>
      <c r="Q235" s="143">
        <v>0</v>
      </c>
      <c r="R235" s="143">
        <f>Q235*H235</f>
        <v>0</v>
      </c>
      <c r="S235" s="143">
        <v>2.4649999999999998E-2</v>
      </c>
      <c r="T235" s="144">
        <f>S235*H235</f>
        <v>0.86768000000000001</v>
      </c>
      <c r="AR235" s="145" t="s">
        <v>248</v>
      </c>
      <c r="AT235" s="145" t="s">
        <v>131</v>
      </c>
      <c r="AU235" s="145" t="s">
        <v>85</v>
      </c>
      <c r="AY235" s="13" t="s">
        <v>128</v>
      </c>
      <c r="BE235" s="146">
        <f>IF(N235="základní",J235,0)</f>
        <v>0</v>
      </c>
      <c r="BF235" s="146">
        <f>IF(N235="snížená",J235,0)</f>
        <v>0</v>
      </c>
      <c r="BG235" s="146">
        <f>IF(N235="zákl. přenesená",J235,0)</f>
        <v>0</v>
      </c>
      <c r="BH235" s="146">
        <f>IF(N235="sníž. přenesená",J235,0)</f>
        <v>0</v>
      </c>
      <c r="BI235" s="146">
        <f>IF(N235="nulová",J235,0)</f>
        <v>0</v>
      </c>
      <c r="BJ235" s="13" t="s">
        <v>83</v>
      </c>
      <c r="BK235" s="146">
        <f>ROUND(I235*H235,2)</f>
        <v>0</v>
      </c>
      <c r="BL235" s="13" t="s">
        <v>248</v>
      </c>
      <c r="BM235" s="145" t="s">
        <v>323</v>
      </c>
    </row>
    <row r="236" spans="2:65" s="25" customFormat="1">
      <c r="B236" s="26"/>
      <c r="D236" s="147" t="s">
        <v>137</v>
      </c>
      <c r="F236" s="148" t="s">
        <v>324</v>
      </c>
      <c r="I236" s="5"/>
      <c r="L236" s="26"/>
      <c r="M236" s="149"/>
      <c r="T236" s="50"/>
      <c r="AT236" s="13" t="s">
        <v>137</v>
      </c>
      <c r="AU236" s="13" t="s">
        <v>85</v>
      </c>
    </row>
    <row r="237" spans="2:65" s="159" customFormat="1">
      <c r="B237" s="158"/>
      <c r="D237" s="152" t="s">
        <v>139</v>
      </c>
      <c r="E237" s="160" t="s">
        <v>1</v>
      </c>
      <c r="F237" s="161" t="s">
        <v>325</v>
      </c>
      <c r="H237" s="160" t="s">
        <v>1</v>
      </c>
      <c r="I237" s="7"/>
      <c r="L237" s="158"/>
      <c r="M237" s="162"/>
      <c r="T237" s="163"/>
      <c r="AT237" s="160" t="s">
        <v>139</v>
      </c>
      <c r="AU237" s="160" t="s">
        <v>85</v>
      </c>
      <c r="AV237" s="159" t="s">
        <v>83</v>
      </c>
      <c r="AW237" s="159" t="s">
        <v>31</v>
      </c>
      <c r="AX237" s="159" t="s">
        <v>75</v>
      </c>
      <c r="AY237" s="160" t="s">
        <v>128</v>
      </c>
    </row>
    <row r="238" spans="2:65" s="151" customFormat="1">
      <c r="B238" s="150"/>
      <c r="D238" s="152" t="s">
        <v>139</v>
      </c>
      <c r="E238" s="153" t="s">
        <v>1</v>
      </c>
      <c r="F238" s="154" t="s">
        <v>326</v>
      </c>
      <c r="H238" s="155">
        <v>35.200000000000003</v>
      </c>
      <c r="I238" s="6"/>
      <c r="L238" s="150"/>
      <c r="M238" s="156"/>
      <c r="T238" s="157"/>
      <c r="AT238" s="153" t="s">
        <v>139</v>
      </c>
      <c r="AU238" s="153" t="s">
        <v>85</v>
      </c>
      <c r="AV238" s="151" t="s">
        <v>85</v>
      </c>
      <c r="AW238" s="151" t="s">
        <v>31</v>
      </c>
      <c r="AX238" s="151" t="s">
        <v>83</v>
      </c>
      <c r="AY238" s="153" t="s">
        <v>128</v>
      </c>
    </row>
    <row r="239" spans="2:65" s="25" customFormat="1" ht="24.2" customHeight="1">
      <c r="B239" s="26"/>
      <c r="C239" s="134" t="s">
        <v>327</v>
      </c>
      <c r="D239" s="134" t="s">
        <v>131</v>
      </c>
      <c r="E239" s="135" t="s">
        <v>328</v>
      </c>
      <c r="F239" s="136" t="s">
        <v>329</v>
      </c>
      <c r="G239" s="137" t="s">
        <v>134</v>
      </c>
      <c r="H239" s="138">
        <v>8.68</v>
      </c>
      <c r="I239" s="4"/>
      <c r="J239" s="139">
        <f>ROUND(I239*H239,2)</f>
        <v>0</v>
      </c>
      <c r="K239" s="140"/>
      <c r="L239" s="26"/>
      <c r="M239" s="141" t="s">
        <v>1</v>
      </c>
      <c r="N239" s="142" t="s">
        <v>40</v>
      </c>
      <c r="P239" s="143">
        <f>O239*H239</f>
        <v>0</v>
      </c>
      <c r="Q239" s="143">
        <v>0</v>
      </c>
      <c r="R239" s="143">
        <f>Q239*H239</f>
        <v>0</v>
      </c>
      <c r="S239" s="143">
        <v>1.098E-2</v>
      </c>
      <c r="T239" s="144">
        <f>S239*H239</f>
        <v>9.5306399999999999E-2</v>
      </c>
      <c r="AR239" s="145" t="s">
        <v>248</v>
      </c>
      <c r="AT239" s="145" t="s">
        <v>131</v>
      </c>
      <c r="AU239" s="145" t="s">
        <v>85</v>
      </c>
      <c r="AY239" s="13" t="s">
        <v>128</v>
      </c>
      <c r="BE239" s="146">
        <f>IF(N239="základní",J239,0)</f>
        <v>0</v>
      </c>
      <c r="BF239" s="146">
        <f>IF(N239="snížená",J239,0)</f>
        <v>0</v>
      </c>
      <c r="BG239" s="146">
        <f>IF(N239="zákl. přenesená",J239,0)</f>
        <v>0</v>
      </c>
      <c r="BH239" s="146">
        <f>IF(N239="sníž. přenesená",J239,0)</f>
        <v>0</v>
      </c>
      <c r="BI239" s="146">
        <f>IF(N239="nulová",J239,0)</f>
        <v>0</v>
      </c>
      <c r="BJ239" s="13" t="s">
        <v>83</v>
      </c>
      <c r="BK239" s="146">
        <f>ROUND(I239*H239,2)</f>
        <v>0</v>
      </c>
      <c r="BL239" s="13" t="s">
        <v>248</v>
      </c>
      <c r="BM239" s="145" t="s">
        <v>330</v>
      </c>
    </row>
    <row r="240" spans="2:65" s="151" customFormat="1">
      <c r="B240" s="150"/>
      <c r="D240" s="152" t="s">
        <v>139</v>
      </c>
      <c r="E240" s="153" t="s">
        <v>1</v>
      </c>
      <c r="F240" s="154" t="s">
        <v>331</v>
      </c>
      <c r="H240" s="155">
        <v>8.68</v>
      </c>
      <c r="I240" s="6"/>
      <c r="L240" s="150"/>
      <c r="M240" s="156"/>
      <c r="T240" s="157"/>
      <c r="AT240" s="153" t="s">
        <v>139</v>
      </c>
      <c r="AU240" s="153" t="s">
        <v>85</v>
      </c>
      <c r="AV240" s="151" t="s">
        <v>85</v>
      </c>
      <c r="AW240" s="151" t="s">
        <v>31</v>
      </c>
      <c r="AX240" s="151" t="s">
        <v>83</v>
      </c>
      <c r="AY240" s="153" t="s">
        <v>128</v>
      </c>
    </row>
    <row r="241" spans="2:65" s="25" customFormat="1" ht="24.2" customHeight="1">
      <c r="B241" s="26"/>
      <c r="C241" s="134" t="s">
        <v>332</v>
      </c>
      <c r="D241" s="134" t="s">
        <v>131</v>
      </c>
      <c r="E241" s="135" t="s">
        <v>333</v>
      </c>
      <c r="F241" s="136" t="s">
        <v>334</v>
      </c>
      <c r="G241" s="137" t="s">
        <v>134</v>
      </c>
      <c r="H241" s="138">
        <v>35.200000000000003</v>
      </c>
      <c r="I241" s="4"/>
      <c r="J241" s="139">
        <f>ROUND(I241*H241,2)</f>
        <v>0</v>
      </c>
      <c r="K241" s="140"/>
      <c r="L241" s="26"/>
      <c r="M241" s="141" t="s">
        <v>1</v>
      </c>
      <c r="N241" s="142" t="s">
        <v>40</v>
      </c>
      <c r="P241" s="143">
        <f>O241*H241</f>
        <v>0</v>
      </c>
      <c r="Q241" s="143">
        <v>0</v>
      </c>
      <c r="R241" s="143">
        <f>Q241*H241</f>
        <v>0</v>
      </c>
      <c r="S241" s="143">
        <v>8.0000000000000002E-3</v>
      </c>
      <c r="T241" s="144">
        <f>S241*H241</f>
        <v>0.28160000000000002</v>
      </c>
      <c r="AR241" s="145" t="s">
        <v>248</v>
      </c>
      <c r="AT241" s="145" t="s">
        <v>131</v>
      </c>
      <c r="AU241" s="145" t="s">
        <v>85</v>
      </c>
      <c r="AY241" s="13" t="s">
        <v>128</v>
      </c>
      <c r="BE241" s="146">
        <f>IF(N241="základní",J241,0)</f>
        <v>0</v>
      </c>
      <c r="BF241" s="146">
        <f>IF(N241="snížená",J241,0)</f>
        <v>0</v>
      </c>
      <c r="BG241" s="146">
        <f>IF(N241="zákl. přenesená",J241,0)</f>
        <v>0</v>
      </c>
      <c r="BH241" s="146">
        <f>IF(N241="sníž. přenesená",J241,0)</f>
        <v>0</v>
      </c>
      <c r="BI241" s="146">
        <f>IF(N241="nulová",J241,0)</f>
        <v>0</v>
      </c>
      <c r="BJ241" s="13" t="s">
        <v>83</v>
      </c>
      <c r="BK241" s="146">
        <f>ROUND(I241*H241,2)</f>
        <v>0</v>
      </c>
      <c r="BL241" s="13" t="s">
        <v>248</v>
      </c>
      <c r="BM241" s="145" t="s">
        <v>335</v>
      </c>
    </row>
    <row r="242" spans="2:65" s="25" customFormat="1">
      <c r="B242" s="26"/>
      <c r="D242" s="147" t="s">
        <v>137</v>
      </c>
      <c r="F242" s="148" t="s">
        <v>336</v>
      </c>
      <c r="I242" s="5"/>
      <c r="L242" s="26"/>
      <c r="M242" s="149"/>
      <c r="T242" s="50"/>
      <c r="AT242" s="13" t="s">
        <v>137</v>
      </c>
      <c r="AU242" s="13" t="s">
        <v>85</v>
      </c>
    </row>
    <row r="243" spans="2:65" s="25" customFormat="1" ht="24.2" customHeight="1">
      <c r="B243" s="26"/>
      <c r="C243" s="134" t="s">
        <v>261</v>
      </c>
      <c r="D243" s="134" t="s">
        <v>131</v>
      </c>
      <c r="E243" s="135" t="s">
        <v>337</v>
      </c>
      <c r="F243" s="136" t="s">
        <v>338</v>
      </c>
      <c r="G243" s="137" t="s">
        <v>339</v>
      </c>
      <c r="H243" s="138">
        <v>1</v>
      </c>
      <c r="I243" s="4"/>
      <c r="J243" s="139">
        <f>ROUND(I243*H243,2)</f>
        <v>0</v>
      </c>
      <c r="K243" s="140"/>
      <c r="L243" s="26"/>
      <c r="M243" s="141" t="s">
        <v>1</v>
      </c>
      <c r="N243" s="142" t="s">
        <v>40</v>
      </c>
      <c r="P243" s="143">
        <f>O243*H243</f>
        <v>0</v>
      </c>
      <c r="Q243" s="143">
        <v>0</v>
      </c>
      <c r="R243" s="143">
        <f>Q243*H243</f>
        <v>0</v>
      </c>
      <c r="S243" s="143">
        <v>0</v>
      </c>
      <c r="T243" s="144">
        <f>S243*H243</f>
        <v>0</v>
      </c>
      <c r="AR243" s="145" t="s">
        <v>248</v>
      </c>
      <c r="AT243" s="145" t="s">
        <v>131</v>
      </c>
      <c r="AU243" s="145" t="s">
        <v>85</v>
      </c>
      <c r="AY243" s="13" t="s">
        <v>128</v>
      </c>
      <c r="BE243" s="146">
        <f>IF(N243="základní",J243,0)</f>
        <v>0</v>
      </c>
      <c r="BF243" s="146">
        <f>IF(N243="snížená",J243,0)</f>
        <v>0</v>
      </c>
      <c r="BG243" s="146">
        <f>IF(N243="zákl. přenesená",J243,0)</f>
        <v>0</v>
      </c>
      <c r="BH243" s="146">
        <f>IF(N243="sníž. přenesená",J243,0)</f>
        <v>0</v>
      </c>
      <c r="BI243" s="146">
        <f>IF(N243="nulová",J243,0)</f>
        <v>0</v>
      </c>
      <c r="BJ243" s="13" t="s">
        <v>83</v>
      </c>
      <c r="BK243" s="146">
        <f>ROUND(I243*H243,2)</f>
        <v>0</v>
      </c>
      <c r="BL243" s="13" t="s">
        <v>248</v>
      </c>
      <c r="BM243" s="145" t="s">
        <v>340</v>
      </c>
    </row>
    <row r="244" spans="2:65" s="25" customFormat="1">
      <c r="B244" s="26"/>
      <c r="D244" s="147" t="s">
        <v>137</v>
      </c>
      <c r="F244" s="148" t="s">
        <v>341</v>
      </c>
      <c r="I244" s="5"/>
      <c r="L244" s="26"/>
      <c r="M244" s="149"/>
      <c r="T244" s="50"/>
      <c r="AT244" s="13" t="s">
        <v>137</v>
      </c>
      <c r="AU244" s="13" t="s">
        <v>85</v>
      </c>
    </row>
    <row r="245" spans="2:65" s="25" customFormat="1" ht="33" customHeight="1">
      <c r="B245" s="26"/>
      <c r="C245" s="171" t="s">
        <v>342</v>
      </c>
      <c r="D245" s="171" t="s">
        <v>184</v>
      </c>
      <c r="E245" s="172" t="s">
        <v>343</v>
      </c>
      <c r="F245" s="173" t="s">
        <v>344</v>
      </c>
      <c r="G245" s="174" t="s">
        <v>339</v>
      </c>
      <c r="H245" s="175">
        <v>1</v>
      </c>
      <c r="I245" s="9"/>
      <c r="J245" s="176">
        <f>ROUND(I245*H245,2)</f>
        <v>0</v>
      </c>
      <c r="K245" s="177"/>
      <c r="L245" s="178"/>
      <c r="M245" s="179" t="s">
        <v>1</v>
      </c>
      <c r="N245" s="180" t="s">
        <v>40</v>
      </c>
      <c r="P245" s="143">
        <f>O245*H245</f>
        <v>0</v>
      </c>
      <c r="Q245" s="143">
        <v>3.2000000000000001E-2</v>
      </c>
      <c r="R245" s="143">
        <f>Q245*H245</f>
        <v>3.2000000000000001E-2</v>
      </c>
      <c r="S245" s="143">
        <v>0</v>
      </c>
      <c r="T245" s="144">
        <f>S245*H245</f>
        <v>0</v>
      </c>
      <c r="AR245" s="145" t="s">
        <v>261</v>
      </c>
      <c r="AT245" s="145" t="s">
        <v>184</v>
      </c>
      <c r="AU245" s="145" t="s">
        <v>85</v>
      </c>
      <c r="AY245" s="13" t="s">
        <v>128</v>
      </c>
      <c r="BE245" s="146">
        <f>IF(N245="základní",J245,0)</f>
        <v>0</v>
      </c>
      <c r="BF245" s="146">
        <f>IF(N245="snížená",J245,0)</f>
        <v>0</v>
      </c>
      <c r="BG245" s="146">
        <f>IF(N245="zákl. přenesená",J245,0)</f>
        <v>0</v>
      </c>
      <c r="BH245" s="146">
        <f>IF(N245="sníž. přenesená",J245,0)</f>
        <v>0</v>
      </c>
      <c r="BI245" s="146">
        <f>IF(N245="nulová",J245,0)</f>
        <v>0</v>
      </c>
      <c r="BJ245" s="13" t="s">
        <v>83</v>
      </c>
      <c r="BK245" s="146">
        <f>ROUND(I245*H245,2)</f>
        <v>0</v>
      </c>
      <c r="BL245" s="13" t="s">
        <v>248</v>
      </c>
      <c r="BM245" s="145" t="s">
        <v>345</v>
      </c>
    </row>
    <row r="246" spans="2:65" s="25" customFormat="1" ht="16.5" customHeight="1">
      <c r="B246" s="26"/>
      <c r="C246" s="134" t="s">
        <v>346</v>
      </c>
      <c r="D246" s="134" t="s">
        <v>131</v>
      </c>
      <c r="E246" s="135" t="s">
        <v>347</v>
      </c>
      <c r="F246" s="136" t="s">
        <v>348</v>
      </c>
      <c r="G246" s="137" t="s">
        <v>339</v>
      </c>
      <c r="H246" s="138">
        <v>1</v>
      </c>
      <c r="I246" s="4"/>
      <c r="J246" s="139">
        <f>ROUND(I246*H246,2)</f>
        <v>0</v>
      </c>
      <c r="K246" s="140"/>
      <c r="L246" s="26"/>
      <c r="M246" s="141" t="s">
        <v>1</v>
      </c>
      <c r="N246" s="142" t="s">
        <v>40</v>
      </c>
      <c r="P246" s="143">
        <f>O246*H246</f>
        <v>0</v>
      </c>
      <c r="Q246" s="143">
        <v>0</v>
      </c>
      <c r="R246" s="143">
        <f>Q246*H246</f>
        <v>0</v>
      </c>
      <c r="S246" s="143">
        <v>2.2300000000000002E-3</v>
      </c>
      <c r="T246" s="144">
        <f>S246*H246</f>
        <v>2.2300000000000002E-3</v>
      </c>
      <c r="AR246" s="145" t="s">
        <v>248</v>
      </c>
      <c r="AT246" s="145" t="s">
        <v>131</v>
      </c>
      <c r="AU246" s="145" t="s">
        <v>85</v>
      </c>
      <c r="AY246" s="13" t="s">
        <v>128</v>
      </c>
      <c r="BE246" s="146">
        <f>IF(N246="základní",J246,0)</f>
        <v>0</v>
      </c>
      <c r="BF246" s="146">
        <f>IF(N246="snížená",J246,0)</f>
        <v>0</v>
      </c>
      <c r="BG246" s="146">
        <f>IF(N246="zákl. přenesená",J246,0)</f>
        <v>0</v>
      </c>
      <c r="BH246" s="146">
        <f>IF(N246="sníž. přenesená",J246,0)</f>
        <v>0</v>
      </c>
      <c r="BI246" s="146">
        <f>IF(N246="nulová",J246,0)</f>
        <v>0</v>
      </c>
      <c r="BJ246" s="13" t="s">
        <v>83</v>
      </c>
      <c r="BK246" s="146">
        <f>ROUND(I246*H246,2)</f>
        <v>0</v>
      </c>
      <c r="BL246" s="13" t="s">
        <v>248</v>
      </c>
      <c r="BM246" s="145" t="s">
        <v>349</v>
      </c>
    </row>
    <row r="247" spans="2:65" s="25" customFormat="1">
      <c r="B247" s="26"/>
      <c r="D247" s="147" t="s">
        <v>137</v>
      </c>
      <c r="F247" s="148" t="s">
        <v>350</v>
      </c>
      <c r="I247" s="5"/>
      <c r="L247" s="26"/>
      <c r="M247" s="149"/>
      <c r="T247" s="50"/>
      <c r="AT247" s="13" t="s">
        <v>137</v>
      </c>
      <c r="AU247" s="13" t="s">
        <v>85</v>
      </c>
    </row>
    <row r="248" spans="2:65" s="25" customFormat="1" ht="24.2" customHeight="1">
      <c r="B248" s="26"/>
      <c r="C248" s="134" t="s">
        <v>351</v>
      </c>
      <c r="D248" s="134" t="s">
        <v>131</v>
      </c>
      <c r="E248" s="135" t="s">
        <v>352</v>
      </c>
      <c r="F248" s="136" t="s">
        <v>353</v>
      </c>
      <c r="G248" s="137" t="s">
        <v>176</v>
      </c>
      <c r="H248" s="138">
        <v>12.4</v>
      </c>
      <c r="I248" s="4"/>
      <c r="J248" s="139">
        <f>ROUND(I248*H248,2)</f>
        <v>0</v>
      </c>
      <c r="K248" s="140"/>
      <c r="L248" s="26"/>
      <c r="M248" s="141" t="s">
        <v>1</v>
      </c>
      <c r="N248" s="142" t="s">
        <v>40</v>
      </c>
      <c r="P248" s="143">
        <f>O248*H248</f>
        <v>0</v>
      </c>
      <c r="Q248" s="143">
        <v>0</v>
      </c>
      <c r="R248" s="143">
        <f>Q248*H248</f>
        <v>0</v>
      </c>
      <c r="S248" s="143">
        <v>0.01</v>
      </c>
      <c r="T248" s="144">
        <f>S248*H248</f>
        <v>0.12400000000000001</v>
      </c>
      <c r="AR248" s="145" t="s">
        <v>248</v>
      </c>
      <c r="AT248" s="145" t="s">
        <v>131</v>
      </c>
      <c r="AU248" s="145" t="s">
        <v>85</v>
      </c>
      <c r="AY248" s="13" t="s">
        <v>128</v>
      </c>
      <c r="BE248" s="146">
        <f>IF(N248="základní",J248,0)</f>
        <v>0</v>
      </c>
      <c r="BF248" s="146">
        <f>IF(N248="snížená",J248,0)</f>
        <v>0</v>
      </c>
      <c r="BG248" s="146">
        <f>IF(N248="zákl. přenesená",J248,0)</f>
        <v>0</v>
      </c>
      <c r="BH248" s="146">
        <f>IF(N248="sníž. přenesená",J248,0)</f>
        <v>0</v>
      </c>
      <c r="BI248" s="146">
        <f>IF(N248="nulová",J248,0)</f>
        <v>0</v>
      </c>
      <c r="BJ248" s="13" t="s">
        <v>83</v>
      </c>
      <c r="BK248" s="146">
        <f>ROUND(I248*H248,2)</f>
        <v>0</v>
      </c>
      <c r="BL248" s="13" t="s">
        <v>248</v>
      </c>
      <c r="BM248" s="145" t="s">
        <v>354</v>
      </c>
    </row>
    <row r="249" spans="2:65" s="159" customFormat="1">
      <c r="B249" s="158"/>
      <c r="D249" s="152" t="s">
        <v>139</v>
      </c>
      <c r="E249" s="160" t="s">
        <v>1</v>
      </c>
      <c r="F249" s="161" t="s">
        <v>355</v>
      </c>
      <c r="H249" s="160" t="s">
        <v>1</v>
      </c>
      <c r="I249" s="7"/>
      <c r="L249" s="158"/>
      <c r="M249" s="162"/>
      <c r="T249" s="163"/>
      <c r="AT249" s="160" t="s">
        <v>139</v>
      </c>
      <c r="AU249" s="160" t="s">
        <v>85</v>
      </c>
      <c r="AV249" s="159" t="s">
        <v>83</v>
      </c>
      <c r="AW249" s="159" t="s">
        <v>31</v>
      </c>
      <c r="AX249" s="159" t="s">
        <v>75</v>
      </c>
      <c r="AY249" s="160" t="s">
        <v>128</v>
      </c>
    </row>
    <row r="250" spans="2:65" s="151" customFormat="1">
      <c r="B250" s="150"/>
      <c r="D250" s="152" t="s">
        <v>139</v>
      </c>
      <c r="E250" s="153" t="s">
        <v>1</v>
      </c>
      <c r="F250" s="154" t="s">
        <v>356</v>
      </c>
      <c r="H250" s="155">
        <v>12.4</v>
      </c>
      <c r="I250" s="6"/>
      <c r="L250" s="150"/>
      <c r="M250" s="156"/>
      <c r="T250" s="157"/>
      <c r="AT250" s="153" t="s">
        <v>139</v>
      </c>
      <c r="AU250" s="153" t="s">
        <v>85</v>
      </c>
      <c r="AV250" s="151" t="s">
        <v>85</v>
      </c>
      <c r="AW250" s="151" t="s">
        <v>31</v>
      </c>
      <c r="AX250" s="151" t="s">
        <v>83</v>
      </c>
      <c r="AY250" s="153" t="s">
        <v>128</v>
      </c>
    </row>
    <row r="251" spans="2:65" s="25" customFormat="1" ht="21.75" customHeight="1">
      <c r="B251" s="26"/>
      <c r="C251" s="134" t="s">
        <v>357</v>
      </c>
      <c r="D251" s="134" t="s">
        <v>131</v>
      </c>
      <c r="E251" s="135" t="s">
        <v>358</v>
      </c>
      <c r="F251" s="136" t="s">
        <v>359</v>
      </c>
      <c r="G251" s="137" t="s">
        <v>339</v>
      </c>
      <c r="H251" s="138">
        <v>1</v>
      </c>
      <c r="I251" s="4"/>
      <c r="J251" s="139">
        <f>ROUND(I251*H251,2)</f>
        <v>0</v>
      </c>
      <c r="K251" s="140"/>
      <c r="L251" s="26"/>
      <c r="M251" s="141" t="s">
        <v>1</v>
      </c>
      <c r="N251" s="142" t="s">
        <v>40</v>
      </c>
      <c r="P251" s="143">
        <f>O251*H251</f>
        <v>0</v>
      </c>
      <c r="Q251" s="143">
        <v>0</v>
      </c>
      <c r="R251" s="143">
        <f>Q251*H251</f>
        <v>0</v>
      </c>
      <c r="S251" s="143">
        <v>2.8000000000000001E-2</v>
      </c>
      <c r="T251" s="144">
        <f>S251*H251</f>
        <v>2.8000000000000001E-2</v>
      </c>
      <c r="AR251" s="145" t="s">
        <v>248</v>
      </c>
      <c r="AT251" s="145" t="s">
        <v>131</v>
      </c>
      <c r="AU251" s="145" t="s">
        <v>85</v>
      </c>
      <c r="AY251" s="13" t="s">
        <v>128</v>
      </c>
      <c r="BE251" s="146">
        <f>IF(N251="základní",J251,0)</f>
        <v>0</v>
      </c>
      <c r="BF251" s="146">
        <f>IF(N251="snížená",J251,0)</f>
        <v>0</v>
      </c>
      <c r="BG251" s="146">
        <f>IF(N251="zákl. přenesená",J251,0)</f>
        <v>0</v>
      </c>
      <c r="BH251" s="146">
        <f>IF(N251="sníž. přenesená",J251,0)</f>
        <v>0</v>
      </c>
      <c r="BI251" s="146">
        <f>IF(N251="nulová",J251,0)</f>
        <v>0</v>
      </c>
      <c r="BJ251" s="13" t="s">
        <v>83</v>
      </c>
      <c r="BK251" s="146">
        <f>ROUND(I251*H251,2)</f>
        <v>0</v>
      </c>
      <c r="BL251" s="13" t="s">
        <v>248</v>
      </c>
      <c r="BM251" s="145" t="s">
        <v>360</v>
      </c>
    </row>
    <row r="252" spans="2:65" s="25" customFormat="1">
      <c r="B252" s="26"/>
      <c r="D252" s="147" t="s">
        <v>137</v>
      </c>
      <c r="F252" s="148" t="s">
        <v>361</v>
      </c>
      <c r="I252" s="5"/>
      <c r="L252" s="26"/>
      <c r="M252" s="149"/>
      <c r="T252" s="50"/>
      <c r="AT252" s="13" t="s">
        <v>137</v>
      </c>
      <c r="AU252" s="13" t="s">
        <v>85</v>
      </c>
    </row>
    <row r="253" spans="2:65" s="25" customFormat="1" ht="24.2" customHeight="1">
      <c r="B253" s="26"/>
      <c r="C253" s="134" t="s">
        <v>362</v>
      </c>
      <c r="D253" s="134" t="s">
        <v>131</v>
      </c>
      <c r="E253" s="135" t="s">
        <v>363</v>
      </c>
      <c r="F253" s="136" t="s">
        <v>364</v>
      </c>
      <c r="G253" s="137" t="s">
        <v>176</v>
      </c>
      <c r="H253" s="138">
        <v>12.4</v>
      </c>
      <c r="I253" s="4"/>
      <c r="J253" s="139">
        <f>ROUND(I253*H253,2)</f>
        <v>0</v>
      </c>
      <c r="K253" s="140"/>
      <c r="L253" s="26"/>
      <c r="M253" s="141" t="s">
        <v>1</v>
      </c>
      <c r="N253" s="142" t="s">
        <v>40</v>
      </c>
      <c r="P253" s="143">
        <f>O253*H253</f>
        <v>0</v>
      </c>
      <c r="Q253" s="143">
        <v>0</v>
      </c>
      <c r="R253" s="143">
        <f>Q253*H253</f>
        <v>0</v>
      </c>
      <c r="S253" s="143">
        <v>0</v>
      </c>
      <c r="T253" s="144">
        <f>S253*H253</f>
        <v>0</v>
      </c>
      <c r="AR253" s="145" t="s">
        <v>248</v>
      </c>
      <c r="AT253" s="145" t="s">
        <v>131</v>
      </c>
      <c r="AU253" s="145" t="s">
        <v>85</v>
      </c>
      <c r="AY253" s="13" t="s">
        <v>128</v>
      </c>
      <c r="BE253" s="146">
        <f>IF(N253="základní",J253,0)</f>
        <v>0</v>
      </c>
      <c r="BF253" s="146">
        <f>IF(N253="snížená",J253,0)</f>
        <v>0</v>
      </c>
      <c r="BG253" s="146">
        <f>IF(N253="zákl. přenesená",J253,0)</f>
        <v>0</v>
      </c>
      <c r="BH253" s="146">
        <f>IF(N253="sníž. přenesená",J253,0)</f>
        <v>0</v>
      </c>
      <c r="BI253" s="146">
        <f>IF(N253="nulová",J253,0)</f>
        <v>0</v>
      </c>
      <c r="BJ253" s="13" t="s">
        <v>83</v>
      </c>
      <c r="BK253" s="146">
        <f>ROUND(I253*H253,2)</f>
        <v>0</v>
      </c>
      <c r="BL253" s="13" t="s">
        <v>248</v>
      </c>
      <c r="BM253" s="145" t="s">
        <v>365</v>
      </c>
    </row>
    <row r="254" spans="2:65" s="25" customFormat="1" ht="16.5" customHeight="1">
      <c r="B254" s="26"/>
      <c r="C254" s="134" t="s">
        <v>366</v>
      </c>
      <c r="D254" s="134" t="s">
        <v>131</v>
      </c>
      <c r="E254" s="135" t="s">
        <v>367</v>
      </c>
      <c r="F254" s="136" t="s">
        <v>368</v>
      </c>
      <c r="G254" s="137" t="s">
        <v>339</v>
      </c>
      <c r="H254" s="138">
        <v>1</v>
      </c>
      <c r="I254" s="4"/>
      <c r="J254" s="139">
        <f>ROUND(I254*H254,2)</f>
        <v>0</v>
      </c>
      <c r="K254" s="140"/>
      <c r="L254" s="26"/>
      <c r="M254" s="141" t="s">
        <v>1</v>
      </c>
      <c r="N254" s="142" t="s">
        <v>40</v>
      </c>
      <c r="P254" s="143">
        <f>O254*H254</f>
        <v>0</v>
      </c>
      <c r="Q254" s="143">
        <v>0</v>
      </c>
      <c r="R254" s="143">
        <f>Q254*H254</f>
        <v>0</v>
      </c>
      <c r="S254" s="143">
        <v>0</v>
      </c>
      <c r="T254" s="144">
        <f>S254*H254</f>
        <v>0</v>
      </c>
      <c r="AR254" s="145" t="s">
        <v>248</v>
      </c>
      <c r="AT254" s="145" t="s">
        <v>131</v>
      </c>
      <c r="AU254" s="145" t="s">
        <v>85</v>
      </c>
      <c r="AY254" s="13" t="s">
        <v>128</v>
      </c>
      <c r="BE254" s="146">
        <f>IF(N254="základní",J254,0)</f>
        <v>0</v>
      </c>
      <c r="BF254" s="146">
        <f>IF(N254="snížená",J254,0)</f>
        <v>0</v>
      </c>
      <c r="BG254" s="146">
        <f>IF(N254="zákl. přenesená",J254,0)</f>
        <v>0</v>
      </c>
      <c r="BH254" s="146">
        <f>IF(N254="sníž. přenesená",J254,0)</f>
        <v>0</v>
      </c>
      <c r="BI254" s="146">
        <f>IF(N254="nulová",J254,0)</f>
        <v>0</v>
      </c>
      <c r="BJ254" s="13" t="s">
        <v>83</v>
      </c>
      <c r="BK254" s="146">
        <f>ROUND(I254*H254,2)</f>
        <v>0</v>
      </c>
      <c r="BL254" s="13" t="s">
        <v>248</v>
      </c>
      <c r="BM254" s="145" t="s">
        <v>369</v>
      </c>
    </row>
    <row r="255" spans="2:65" s="25" customFormat="1" ht="16.5" customHeight="1">
      <c r="B255" s="26"/>
      <c r="C255" s="134" t="s">
        <v>370</v>
      </c>
      <c r="D255" s="134" t="s">
        <v>131</v>
      </c>
      <c r="E255" s="135" t="s">
        <v>371</v>
      </c>
      <c r="F255" s="136" t="s">
        <v>372</v>
      </c>
      <c r="G255" s="137" t="s">
        <v>176</v>
      </c>
      <c r="H255" s="138">
        <v>12.4</v>
      </c>
      <c r="I255" s="4"/>
      <c r="J255" s="139">
        <f>ROUND(I255*H255,2)</f>
        <v>0</v>
      </c>
      <c r="K255" s="140"/>
      <c r="L255" s="26"/>
      <c r="M255" s="141" t="s">
        <v>1</v>
      </c>
      <c r="N255" s="142" t="s">
        <v>40</v>
      </c>
      <c r="P255" s="143">
        <f>O255*H255</f>
        <v>0</v>
      </c>
      <c r="Q255" s="143">
        <v>0</v>
      </c>
      <c r="R255" s="143">
        <f>Q255*H255</f>
        <v>0</v>
      </c>
      <c r="S255" s="143">
        <v>1.2E-2</v>
      </c>
      <c r="T255" s="144">
        <f>S255*H255</f>
        <v>0.14880000000000002</v>
      </c>
      <c r="AR255" s="145" t="s">
        <v>248</v>
      </c>
      <c r="AT255" s="145" t="s">
        <v>131</v>
      </c>
      <c r="AU255" s="145" t="s">
        <v>85</v>
      </c>
      <c r="AY255" s="13" t="s">
        <v>128</v>
      </c>
      <c r="BE255" s="146">
        <f>IF(N255="základní",J255,0)</f>
        <v>0</v>
      </c>
      <c r="BF255" s="146">
        <f>IF(N255="snížená",J255,0)</f>
        <v>0</v>
      </c>
      <c r="BG255" s="146">
        <f>IF(N255="zákl. přenesená",J255,0)</f>
        <v>0</v>
      </c>
      <c r="BH255" s="146">
        <f>IF(N255="sníž. přenesená",J255,0)</f>
        <v>0</v>
      </c>
      <c r="BI255" s="146">
        <f>IF(N255="nulová",J255,0)</f>
        <v>0</v>
      </c>
      <c r="BJ255" s="13" t="s">
        <v>83</v>
      </c>
      <c r="BK255" s="146">
        <f>ROUND(I255*H255,2)</f>
        <v>0</v>
      </c>
      <c r="BL255" s="13" t="s">
        <v>248</v>
      </c>
      <c r="BM255" s="145" t="s">
        <v>373</v>
      </c>
    </row>
    <row r="256" spans="2:65" s="159" customFormat="1">
      <c r="B256" s="158"/>
      <c r="D256" s="152" t="s">
        <v>139</v>
      </c>
      <c r="E256" s="160" t="s">
        <v>1</v>
      </c>
      <c r="F256" s="161" t="s">
        <v>374</v>
      </c>
      <c r="H256" s="160" t="s">
        <v>1</v>
      </c>
      <c r="I256" s="7"/>
      <c r="L256" s="158"/>
      <c r="M256" s="162"/>
      <c r="T256" s="163"/>
      <c r="AT256" s="160" t="s">
        <v>139</v>
      </c>
      <c r="AU256" s="160" t="s">
        <v>85</v>
      </c>
      <c r="AV256" s="159" t="s">
        <v>83</v>
      </c>
      <c r="AW256" s="159" t="s">
        <v>31</v>
      </c>
      <c r="AX256" s="159" t="s">
        <v>75</v>
      </c>
      <c r="AY256" s="160" t="s">
        <v>128</v>
      </c>
    </row>
    <row r="257" spans="2:65" s="151" customFormat="1">
      <c r="B257" s="150"/>
      <c r="D257" s="152" t="s">
        <v>139</v>
      </c>
      <c r="E257" s="153" t="s">
        <v>1</v>
      </c>
      <c r="F257" s="154" t="s">
        <v>375</v>
      </c>
      <c r="H257" s="155">
        <v>12.4</v>
      </c>
      <c r="I257" s="6"/>
      <c r="L257" s="150"/>
      <c r="M257" s="156"/>
      <c r="T257" s="157"/>
      <c r="AT257" s="153" t="s">
        <v>139</v>
      </c>
      <c r="AU257" s="153" t="s">
        <v>85</v>
      </c>
      <c r="AV257" s="151" t="s">
        <v>85</v>
      </c>
      <c r="AW257" s="151" t="s">
        <v>31</v>
      </c>
      <c r="AX257" s="151" t="s">
        <v>83</v>
      </c>
      <c r="AY257" s="153" t="s">
        <v>128</v>
      </c>
    </row>
    <row r="258" spans="2:65" s="25" customFormat="1" ht="24.2" customHeight="1">
      <c r="B258" s="26"/>
      <c r="C258" s="134" t="s">
        <v>376</v>
      </c>
      <c r="D258" s="134" t="s">
        <v>131</v>
      </c>
      <c r="E258" s="135" t="s">
        <v>377</v>
      </c>
      <c r="F258" s="136" t="s">
        <v>378</v>
      </c>
      <c r="G258" s="137" t="s">
        <v>219</v>
      </c>
      <c r="H258" s="138">
        <v>3.2000000000000001E-2</v>
      </c>
      <c r="I258" s="4"/>
      <c r="J258" s="139">
        <f>ROUND(I258*H258,2)</f>
        <v>0</v>
      </c>
      <c r="K258" s="140"/>
      <c r="L258" s="26"/>
      <c r="M258" s="141" t="s">
        <v>1</v>
      </c>
      <c r="N258" s="142" t="s">
        <v>40</v>
      </c>
      <c r="P258" s="143">
        <f>O258*H258</f>
        <v>0</v>
      </c>
      <c r="Q258" s="143">
        <v>0</v>
      </c>
      <c r="R258" s="143">
        <f>Q258*H258</f>
        <v>0</v>
      </c>
      <c r="S258" s="143">
        <v>0</v>
      </c>
      <c r="T258" s="144">
        <f>S258*H258</f>
        <v>0</v>
      </c>
      <c r="AR258" s="145" t="s">
        <v>248</v>
      </c>
      <c r="AT258" s="145" t="s">
        <v>131</v>
      </c>
      <c r="AU258" s="145" t="s">
        <v>85</v>
      </c>
      <c r="AY258" s="13" t="s">
        <v>128</v>
      </c>
      <c r="BE258" s="146">
        <f>IF(N258="základní",J258,0)</f>
        <v>0</v>
      </c>
      <c r="BF258" s="146">
        <f>IF(N258="snížená",J258,0)</f>
        <v>0</v>
      </c>
      <c r="BG258" s="146">
        <f>IF(N258="zákl. přenesená",J258,0)</f>
        <v>0</v>
      </c>
      <c r="BH258" s="146">
        <f>IF(N258="sníž. přenesená",J258,0)</f>
        <v>0</v>
      </c>
      <c r="BI258" s="146">
        <f>IF(N258="nulová",J258,0)</f>
        <v>0</v>
      </c>
      <c r="BJ258" s="13" t="s">
        <v>83</v>
      </c>
      <c r="BK258" s="146">
        <f>ROUND(I258*H258,2)</f>
        <v>0</v>
      </c>
      <c r="BL258" s="13" t="s">
        <v>248</v>
      </c>
      <c r="BM258" s="145" t="s">
        <v>379</v>
      </c>
    </row>
    <row r="259" spans="2:65" s="25" customFormat="1">
      <c r="B259" s="26"/>
      <c r="D259" s="147" t="s">
        <v>137</v>
      </c>
      <c r="F259" s="148" t="s">
        <v>380</v>
      </c>
      <c r="I259" s="5"/>
      <c r="L259" s="26"/>
      <c r="M259" s="149"/>
      <c r="T259" s="50"/>
      <c r="AT259" s="13" t="s">
        <v>137</v>
      </c>
      <c r="AU259" s="13" t="s">
        <v>85</v>
      </c>
    </row>
    <row r="260" spans="2:65" s="123" customFormat="1" ht="22.9" customHeight="1">
      <c r="B260" s="122"/>
      <c r="D260" s="124" t="s">
        <v>74</v>
      </c>
      <c r="E260" s="132" t="s">
        <v>381</v>
      </c>
      <c r="F260" s="132" t="s">
        <v>382</v>
      </c>
      <c r="I260" s="3"/>
      <c r="J260" s="133">
        <f>BK260</f>
        <v>0</v>
      </c>
      <c r="L260" s="122"/>
      <c r="M260" s="127"/>
      <c r="P260" s="128">
        <f>SUM(P261:P266)</f>
        <v>0</v>
      </c>
      <c r="R260" s="128">
        <f>SUM(R261:R266)</f>
        <v>0</v>
      </c>
      <c r="T260" s="129">
        <f>SUM(T261:T266)</f>
        <v>2.8416E-2</v>
      </c>
      <c r="AR260" s="124" t="s">
        <v>85</v>
      </c>
      <c r="AT260" s="130" t="s">
        <v>74</v>
      </c>
      <c r="AU260" s="130" t="s">
        <v>83</v>
      </c>
      <c r="AY260" s="124" t="s">
        <v>128</v>
      </c>
      <c r="BK260" s="131">
        <f>SUM(BK261:BK266)</f>
        <v>0</v>
      </c>
    </row>
    <row r="261" spans="2:65" s="25" customFormat="1" ht="16.5" customHeight="1">
      <c r="B261" s="26"/>
      <c r="C261" s="134" t="s">
        <v>383</v>
      </c>
      <c r="D261" s="134" t="s">
        <v>131</v>
      </c>
      <c r="E261" s="135" t="s">
        <v>384</v>
      </c>
      <c r="F261" s="136" t="s">
        <v>385</v>
      </c>
      <c r="G261" s="137" t="s">
        <v>386</v>
      </c>
      <c r="H261" s="138">
        <v>1</v>
      </c>
      <c r="I261" s="4"/>
      <c r="J261" s="139">
        <f>ROUND(I261*H261,2)</f>
        <v>0</v>
      </c>
      <c r="K261" s="140"/>
      <c r="L261" s="26"/>
      <c r="M261" s="141" t="s">
        <v>1</v>
      </c>
      <c r="N261" s="142" t="s">
        <v>40</v>
      </c>
      <c r="P261" s="143">
        <f>O261*H261</f>
        <v>0</v>
      </c>
      <c r="Q261" s="143">
        <v>0</v>
      </c>
      <c r="R261" s="143">
        <f>Q261*H261</f>
        <v>0</v>
      </c>
      <c r="S261" s="143">
        <v>0</v>
      </c>
      <c r="T261" s="144">
        <f>S261*H261</f>
        <v>0</v>
      </c>
      <c r="AR261" s="145" t="s">
        <v>248</v>
      </c>
      <c r="AT261" s="145" t="s">
        <v>131</v>
      </c>
      <c r="AU261" s="145" t="s">
        <v>85</v>
      </c>
      <c r="AY261" s="13" t="s">
        <v>128</v>
      </c>
      <c r="BE261" s="146">
        <f>IF(N261="základní",J261,0)</f>
        <v>0</v>
      </c>
      <c r="BF261" s="146">
        <f>IF(N261="snížená",J261,0)</f>
        <v>0</v>
      </c>
      <c r="BG261" s="146">
        <f>IF(N261="zákl. přenesená",J261,0)</f>
        <v>0</v>
      </c>
      <c r="BH261" s="146">
        <f>IF(N261="sníž. přenesená",J261,0)</f>
        <v>0</v>
      </c>
      <c r="BI261" s="146">
        <f>IF(N261="nulová",J261,0)</f>
        <v>0</v>
      </c>
      <c r="BJ261" s="13" t="s">
        <v>83</v>
      </c>
      <c r="BK261" s="146">
        <f>ROUND(I261*H261,2)</f>
        <v>0</v>
      </c>
      <c r="BL261" s="13" t="s">
        <v>248</v>
      </c>
      <c r="BM261" s="145" t="s">
        <v>387</v>
      </c>
    </row>
    <row r="262" spans="2:65" s="25" customFormat="1" ht="16.5" customHeight="1">
      <c r="B262" s="26"/>
      <c r="C262" s="134" t="s">
        <v>388</v>
      </c>
      <c r="D262" s="134" t="s">
        <v>131</v>
      </c>
      <c r="E262" s="135" t="s">
        <v>389</v>
      </c>
      <c r="F262" s="136" t="s">
        <v>390</v>
      </c>
      <c r="G262" s="137" t="s">
        <v>134</v>
      </c>
      <c r="H262" s="138">
        <v>1.92</v>
      </c>
      <c r="I262" s="4"/>
      <c r="J262" s="139">
        <f>ROUND(I262*H262,2)</f>
        <v>0</v>
      </c>
      <c r="K262" s="140"/>
      <c r="L262" s="26"/>
      <c r="M262" s="141" t="s">
        <v>1</v>
      </c>
      <c r="N262" s="142" t="s">
        <v>40</v>
      </c>
      <c r="P262" s="143">
        <f>O262*H262</f>
        <v>0</v>
      </c>
      <c r="Q262" s="143">
        <v>0</v>
      </c>
      <c r="R262" s="143">
        <f>Q262*H262</f>
        <v>0</v>
      </c>
      <c r="S262" s="143">
        <v>4.5999999999999999E-3</v>
      </c>
      <c r="T262" s="144">
        <f>S262*H262</f>
        <v>8.8319999999999996E-3</v>
      </c>
      <c r="AR262" s="145" t="s">
        <v>248</v>
      </c>
      <c r="AT262" s="145" t="s">
        <v>131</v>
      </c>
      <c r="AU262" s="145" t="s">
        <v>85</v>
      </c>
      <c r="AY262" s="13" t="s">
        <v>128</v>
      </c>
      <c r="BE262" s="146">
        <f>IF(N262="základní",J262,0)</f>
        <v>0</v>
      </c>
      <c r="BF262" s="146">
        <f>IF(N262="snížená",J262,0)</f>
        <v>0</v>
      </c>
      <c r="BG262" s="146">
        <f>IF(N262="zákl. přenesená",J262,0)</f>
        <v>0</v>
      </c>
      <c r="BH262" s="146">
        <f>IF(N262="sníž. přenesená",J262,0)</f>
        <v>0</v>
      </c>
      <c r="BI262" s="146">
        <f>IF(N262="nulová",J262,0)</f>
        <v>0</v>
      </c>
      <c r="BJ262" s="13" t="s">
        <v>83</v>
      </c>
      <c r="BK262" s="146">
        <f>ROUND(I262*H262,2)</f>
        <v>0</v>
      </c>
      <c r="BL262" s="13" t="s">
        <v>248</v>
      </c>
      <c r="BM262" s="145" t="s">
        <v>391</v>
      </c>
    </row>
    <row r="263" spans="2:65" s="25" customFormat="1">
      <c r="B263" s="26"/>
      <c r="D263" s="147" t="s">
        <v>137</v>
      </c>
      <c r="F263" s="148" t="s">
        <v>392</v>
      </c>
      <c r="I263" s="5"/>
      <c r="L263" s="26"/>
      <c r="M263" s="149"/>
      <c r="T263" s="50"/>
      <c r="AT263" s="13" t="s">
        <v>137</v>
      </c>
      <c r="AU263" s="13" t="s">
        <v>85</v>
      </c>
    </row>
    <row r="264" spans="2:65" s="159" customFormat="1">
      <c r="B264" s="158"/>
      <c r="D264" s="152" t="s">
        <v>139</v>
      </c>
      <c r="E264" s="160" t="s">
        <v>1</v>
      </c>
      <c r="F264" s="161" t="s">
        <v>393</v>
      </c>
      <c r="H264" s="160" t="s">
        <v>1</v>
      </c>
      <c r="I264" s="7"/>
      <c r="L264" s="158"/>
      <c r="M264" s="162"/>
      <c r="T264" s="163"/>
      <c r="AT264" s="160" t="s">
        <v>139</v>
      </c>
      <c r="AU264" s="160" t="s">
        <v>85</v>
      </c>
      <c r="AV264" s="159" t="s">
        <v>83</v>
      </c>
      <c r="AW264" s="159" t="s">
        <v>31</v>
      </c>
      <c r="AX264" s="159" t="s">
        <v>75</v>
      </c>
      <c r="AY264" s="160" t="s">
        <v>128</v>
      </c>
    </row>
    <row r="265" spans="2:65" s="151" customFormat="1">
      <c r="B265" s="150"/>
      <c r="D265" s="152" t="s">
        <v>139</v>
      </c>
      <c r="E265" s="153" t="s">
        <v>1</v>
      </c>
      <c r="F265" s="154" t="s">
        <v>394</v>
      </c>
      <c r="H265" s="155">
        <v>1.92</v>
      </c>
      <c r="I265" s="6"/>
      <c r="L265" s="150"/>
      <c r="M265" s="156"/>
      <c r="T265" s="157"/>
      <c r="AT265" s="153" t="s">
        <v>139</v>
      </c>
      <c r="AU265" s="153" t="s">
        <v>85</v>
      </c>
      <c r="AV265" s="151" t="s">
        <v>85</v>
      </c>
      <c r="AW265" s="151" t="s">
        <v>31</v>
      </c>
      <c r="AX265" s="151" t="s">
        <v>83</v>
      </c>
      <c r="AY265" s="153" t="s">
        <v>128</v>
      </c>
    </row>
    <row r="266" spans="2:65" s="25" customFormat="1" ht="16.5" customHeight="1">
      <c r="B266" s="26"/>
      <c r="C266" s="134" t="s">
        <v>395</v>
      </c>
      <c r="D266" s="134" t="s">
        <v>131</v>
      </c>
      <c r="E266" s="135" t="s">
        <v>396</v>
      </c>
      <c r="F266" s="136" t="s">
        <v>397</v>
      </c>
      <c r="G266" s="137" t="s">
        <v>134</v>
      </c>
      <c r="H266" s="138">
        <v>1.92</v>
      </c>
      <c r="I266" s="4"/>
      <c r="J266" s="139">
        <f>ROUND(I266*H266,2)</f>
        <v>0</v>
      </c>
      <c r="K266" s="140"/>
      <c r="L266" s="26"/>
      <c r="M266" s="141" t="s">
        <v>1</v>
      </c>
      <c r="N266" s="142" t="s">
        <v>40</v>
      </c>
      <c r="P266" s="143">
        <f>O266*H266</f>
        <v>0</v>
      </c>
      <c r="Q266" s="143">
        <v>0</v>
      </c>
      <c r="R266" s="143">
        <f>Q266*H266</f>
        <v>0</v>
      </c>
      <c r="S266" s="143">
        <v>1.0200000000000001E-2</v>
      </c>
      <c r="T266" s="144">
        <f>S266*H266</f>
        <v>1.9584000000000001E-2</v>
      </c>
      <c r="AR266" s="145" t="s">
        <v>248</v>
      </c>
      <c r="AT266" s="145" t="s">
        <v>131</v>
      </c>
      <c r="AU266" s="145" t="s">
        <v>85</v>
      </c>
      <c r="AY266" s="13" t="s">
        <v>128</v>
      </c>
      <c r="BE266" s="146">
        <f>IF(N266="základní",J266,0)</f>
        <v>0</v>
      </c>
      <c r="BF266" s="146">
        <f>IF(N266="snížená",J266,0)</f>
        <v>0</v>
      </c>
      <c r="BG266" s="146">
        <f>IF(N266="zákl. přenesená",J266,0)</f>
        <v>0</v>
      </c>
      <c r="BH266" s="146">
        <f>IF(N266="sníž. přenesená",J266,0)</f>
        <v>0</v>
      </c>
      <c r="BI266" s="146">
        <f>IF(N266="nulová",J266,0)</f>
        <v>0</v>
      </c>
      <c r="BJ266" s="13" t="s">
        <v>83</v>
      </c>
      <c r="BK266" s="146">
        <f>ROUND(I266*H266,2)</f>
        <v>0</v>
      </c>
      <c r="BL266" s="13" t="s">
        <v>248</v>
      </c>
      <c r="BM266" s="145" t="s">
        <v>398</v>
      </c>
    </row>
    <row r="267" spans="2:65" s="123" customFormat="1" ht="22.9" customHeight="1">
      <c r="B267" s="122"/>
      <c r="D267" s="124" t="s">
        <v>74</v>
      </c>
      <c r="E267" s="132" t="s">
        <v>399</v>
      </c>
      <c r="F267" s="132" t="s">
        <v>400</v>
      </c>
      <c r="I267" s="3"/>
      <c r="J267" s="133">
        <f>BK267</f>
        <v>0</v>
      </c>
      <c r="L267" s="122"/>
      <c r="M267" s="127"/>
      <c r="P267" s="128">
        <f>SUM(P268:P275)</f>
        <v>0</v>
      </c>
      <c r="R267" s="128">
        <f>SUM(R268:R275)</f>
        <v>6.8200000000000005E-3</v>
      </c>
      <c r="T267" s="129">
        <f>SUM(T268:T275)</f>
        <v>0</v>
      </c>
      <c r="AR267" s="124" t="s">
        <v>85</v>
      </c>
      <c r="AT267" s="130" t="s">
        <v>74</v>
      </c>
      <c r="AU267" s="130" t="s">
        <v>83</v>
      </c>
      <c r="AY267" s="124" t="s">
        <v>128</v>
      </c>
      <c r="BK267" s="131">
        <f>SUM(BK268:BK275)</f>
        <v>0</v>
      </c>
    </row>
    <row r="268" spans="2:65" s="25" customFormat="1" ht="24.2" customHeight="1">
      <c r="B268" s="26"/>
      <c r="C268" s="134" t="s">
        <v>401</v>
      </c>
      <c r="D268" s="134" t="s">
        <v>131</v>
      </c>
      <c r="E268" s="135" t="s">
        <v>402</v>
      </c>
      <c r="F268" s="136" t="s">
        <v>403</v>
      </c>
      <c r="G268" s="137" t="s">
        <v>134</v>
      </c>
      <c r="H268" s="138">
        <v>2</v>
      </c>
      <c r="I268" s="4"/>
      <c r="J268" s="139">
        <f>ROUND(I268*H268,2)</f>
        <v>0</v>
      </c>
      <c r="K268" s="140"/>
      <c r="L268" s="26"/>
      <c r="M268" s="141" t="s">
        <v>1</v>
      </c>
      <c r="N268" s="142" t="s">
        <v>40</v>
      </c>
      <c r="P268" s="143">
        <f>O268*H268</f>
        <v>0</v>
      </c>
      <c r="Q268" s="143">
        <v>4.0000000000000002E-4</v>
      </c>
      <c r="R268" s="143">
        <f>Q268*H268</f>
        <v>8.0000000000000004E-4</v>
      </c>
      <c r="S268" s="143">
        <v>0</v>
      </c>
      <c r="T268" s="144">
        <f>S268*H268</f>
        <v>0</v>
      </c>
      <c r="AR268" s="145" t="s">
        <v>248</v>
      </c>
      <c r="AT268" s="145" t="s">
        <v>131</v>
      </c>
      <c r="AU268" s="145" t="s">
        <v>85</v>
      </c>
      <c r="AY268" s="13" t="s">
        <v>128</v>
      </c>
      <c r="BE268" s="146">
        <f>IF(N268="základní",J268,0)</f>
        <v>0</v>
      </c>
      <c r="BF268" s="146">
        <f>IF(N268="snížená",J268,0)</f>
        <v>0</v>
      </c>
      <c r="BG268" s="146">
        <f>IF(N268="zákl. přenesená",J268,0)</f>
        <v>0</v>
      </c>
      <c r="BH268" s="146">
        <f>IF(N268="sníž. přenesená",J268,0)</f>
        <v>0</v>
      </c>
      <c r="BI268" s="146">
        <f>IF(N268="nulová",J268,0)</f>
        <v>0</v>
      </c>
      <c r="BJ268" s="13" t="s">
        <v>83</v>
      </c>
      <c r="BK268" s="146">
        <f>ROUND(I268*H268,2)</f>
        <v>0</v>
      </c>
      <c r="BL268" s="13" t="s">
        <v>248</v>
      </c>
      <c r="BM268" s="145" t="s">
        <v>404</v>
      </c>
    </row>
    <row r="269" spans="2:65" s="25" customFormat="1">
      <c r="B269" s="26"/>
      <c r="D269" s="147" t="s">
        <v>137</v>
      </c>
      <c r="F269" s="148" t="s">
        <v>405</v>
      </c>
      <c r="I269" s="5"/>
      <c r="L269" s="26"/>
      <c r="M269" s="149"/>
      <c r="T269" s="50"/>
      <c r="AT269" s="13" t="s">
        <v>137</v>
      </c>
      <c r="AU269" s="13" t="s">
        <v>85</v>
      </c>
    </row>
    <row r="270" spans="2:65" s="25" customFormat="1" ht="24.2" customHeight="1">
      <c r="B270" s="26"/>
      <c r="C270" s="171" t="s">
        <v>406</v>
      </c>
      <c r="D270" s="171" t="s">
        <v>184</v>
      </c>
      <c r="E270" s="172" t="s">
        <v>407</v>
      </c>
      <c r="F270" s="173" t="s">
        <v>408</v>
      </c>
      <c r="G270" s="174" t="s">
        <v>134</v>
      </c>
      <c r="H270" s="175">
        <v>2</v>
      </c>
      <c r="I270" s="9"/>
      <c r="J270" s="176">
        <f>ROUND(I270*H270,2)</f>
        <v>0</v>
      </c>
      <c r="K270" s="177"/>
      <c r="L270" s="178"/>
      <c r="M270" s="179" t="s">
        <v>1</v>
      </c>
      <c r="N270" s="180" t="s">
        <v>40</v>
      </c>
      <c r="P270" s="143">
        <f>O270*H270</f>
        <v>0</v>
      </c>
      <c r="Q270" s="143">
        <v>2.5999999999999999E-3</v>
      </c>
      <c r="R270" s="143">
        <f>Q270*H270</f>
        <v>5.1999999999999998E-3</v>
      </c>
      <c r="S270" s="143">
        <v>0</v>
      </c>
      <c r="T270" s="144">
        <f>S270*H270</f>
        <v>0</v>
      </c>
      <c r="AR270" s="145" t="s">
        <v>261</v>
      </c>
      <c r="AT270" s="145" t="s">
        <v>184</v>
      </c>
      <c r="AU270" s="145" t="s">
        <v>85</v>
      </c>
      <c r="AY270" s="13" t="s">
        <v>128</v>
      </c>
      <c r="BE270" s="146">
        <f>IF(N270="základní",J270,0)</f>
        <v>0</v>
      </c>
      <c r="BF270" s="146">
        <f>IF(N270="snížená",J270,0)</f>
        <v>0</v>
      </c>
      <c r="BG270" s="146">
        <f>IF(N270="zákl. přenesená",J270,0)</f>
        <v>0</v>
      </c>
      <c r="BH270" s="146">
        <f>IF(N270="sníž. přenesená",J270,0)</f>
        <v>0</v>
      </c>
      <c r="BI270" s="146">
        <f>IF(N270="nulová",J270,0)</f>
        <v>0</v>
      </c>
      <c r="BJ270" s="13" t="s">
        <v>83</v>
      </c>
      <c r="BK270" s="146">
        <f>ROUND(I270*H270,2)</f>
        <v>0</v>
      </c>
      <c r="BL270" s="13" t="s">
        <v>248</v>
      </c>
      <c r="BM270" s="145" t="s">
        <v>409</v>
      </c>
    </row>
    <row r="271" spans="2:65" s="25" customFormat="1" ht="16.5" customHeight="1">
      <c r="B271" s="26"/>
      <c r="C271" s="134" t="s">
        <v>410</v>
      </c>
      <c r="D271" s="134" t="s">
        <v>131</v>
      </c>
      <c r="E271" s="135" t="s">
        <v>411</v>
      </c>
      <c r="F271" s="136" t="s">
        <v>412</v>
      </c>
      <c r="G271" s="137" t="s">
        <v>176</v>
      </c>
      <c r="H271" s="138">
        <v>2</v>
      </c>
      <c r="I271" s="4"/>
      <c r="J271" s="139">
        <f>ROUND(I271*H271,2)</f>
        <v>0</v>
      </c>
      <c r="K271" s="140"/>
      <c r="L271" s="26"/>
      <c r="M271" s="141" t="s">
        <v>1</v>
      </c>
      <c r="N271" s="142" t="s">
        <v>40</v>
      </c>
      <c r="P271" s="143">
        <f>O271*H271</f>
        <v>0</v>
      </c>
      <c r="Q271" s="143">
        <v>3.0000000000000001E-5</v>
      </c>
      <c r="R271" s="143">
        <f>Q271*H271</f>
        <v>6.0000000000000002E-5</v>
      </c>
      <c r="S271" s="143">
        <v>0</v>
      </c>
      <c r="T271" s="144">
        <f>S271*H271</f>
        <v>0</v>
      </c>
      <c r="AR271" s="145" t="s">
        <v>248</v>
      </c>
      <c r="AT271" s="145" t="s">
        <v>131</v>
      </c>
      <c r="AU271" s="145" t="s">
        <v>85</v>
      </c>
      <c r="AY271" s="13" t="s">
        <v>128</v>
      </c>
      <c r="BE271" s="146">
        <f>IF(N271="základní",J271,0)</f>
        <v>0</v>
      </c>
      <c r="BF271" s="146">
        <f>IF(N271="snížená",J271,0)</f>
        <v>0</v>
      </c>
      <c r="BG271" s="146">
        <f>IF(N271="zákl. přenesená",J271,0)</f>
        <v>0</v>
      </c>
      <c r="BH271" s="146">
        <f>IF(N271="sníž. přenesená",J271,0)</f>
        <v>0</v>
      </c>
      <c r="BI271" s="146">
        <f>IF(N271="nulová",J271,0)</f>
        <v>0</v>
      </c>
      <c r="BJ271" s="13" t="s">
        <v>83</v>
      </c>
      <c r="BK271" s="146">
        <f>ROUND(I271*H271,2)</f>
        <v>0</v>
      </c>
      <c r="BL271" s="13" t="s">
        <v>248</v>
      </c>
      <c r="BM271" s="145" t="s">
        <v>413</v>
      </c>
    </row>
    <row r="272" spans="2:65" s="25" customFormat="1">
      <c r="B272" s="26"/>
      <c r="D272" s="147" t="s">
        <v>137</v>
      </c>
      <c r="F272" s="148" t="s">
        <v>414</v>
      </c>
      <c r="I272" s="5"/>
      <c r="L272" s="26"/>
      <c r="M272" s="149"/>
      <c r="T272" s="50"/>
      <c r="AT272" s="13" t="s">
        <v>137</v>
      </c>
      <c r="AU272" s="13" t="s">
        <v>85</v>
      </c>
    </row>
    <row r="273" spans="2:65" s="25" customFormat="1" ht="16.5" customHeight="1">
      <c r="B273" s="26"/>
      <c r="C273" s="171" t="s">
        <v>415</v>
      </c>
      <c r="D273" s="171" t="s">
        <v>184</v>
      </c>
      <c r="E273" s="172" t="s">
        <v>416</v>
      </c>
      <c r="F273" s="173" t="s">
        <v>417</v>
      </c>
      <c r="G273" s="174" t="s">
        <v>176</v>
      </c>
      <c r="H273" s="175">
        <v>2</v>
      </c>
      <c r="I273" s="9"/>
      <c r="J273" s="176">
        <f>ROUND(I273*H273,2)</f>
        <v>0</v>
      </c>
      <c r="K273" s="177"/>
      <c r="L273" s="178"/>
      <c r="M273" s="179" t="s">
        <v>1</v>
      </c>
      <c r="N273" s="180" t="s">
        <v>40</v>
      </c>
      <c r="P273" s="143">
        <f>O273*H273</f>
        <v>0</v>
      </c>
      <c r="Q273" s="143">
        <v>3.8000000000000002E-4</v>
      </c>
      <c r="R273" s="143">
        <f>Q273*H273</f>
        <v>7.6000000000000004E-4</v>
      </c>
      <c r="S273" s="143">
        <v>0</v>
      </c>
      <c r="T273" s="144">
        <f>S273*H273</f>
        <v>0</v>
      </c>
      <c r="AR273" s="145" t="s">
        <v>261</v>
      </c>
      <c r="AT273" s="145" t="s">
        <v>184</v>
      </c>
      <c r="AU273" s="145" t="s">
        <v>85</v>
      </c>
      <c r="AY273" s="13" t="s">
        <v>128</v>
      </c>
      <c r="BE273" s="146">
        <f>IF(N273="základní",J273,0)</f>
        <v>0</v>
      </c>
      <c r="BF273" s="146">
        <f>IF(N273="snížená",J273,0)</f>
        <v>0</v>
      </c>
      <c r="BG273" s="146">
        <f>IF(N273="zákl. přenesená",J273,0)</f>
        <v>0</v>
      </c>
      <c r="BH273" s="146">
        <f>IF(N273="sníž. přenesená",J273,0)</f>
        <v>0</v>
      </c>
      <c r="BI273" s="146">
        <f>IF(N273="nulová",J273,0)</f>
        <v>0</v>
      </c>
      <c r="BJ273" s="13" t="s">
        <v>83</v>
      </c>
      <c r="BK273" s="146">
        <f>ROUND(I273*H273,2)</f>
        <v>0</v>
      </c>
      <c r="BL273" s="13" t="s">
        <v>248</v>
      </c>
      <c r="BM273" s="145" t="s">
        <v>418</v>
      </c>
    </row>
    <row r="274" spans="2:65" s="25" customFormat="1" ht="24.2" customHeight="1">
      <c r="B274" s="26"/>
      <c r="C274" s="134" t="s">
        <v>419</v>
      </c>
      <c r="D274" s="134" t="s">
        <v>131</v>
      </c>
      <c r="E274" s="135" t="s">
        <v>420</v>
      </c>
      <c r="F274" s="136" t="s">
        <v>421</v>
      </c>
      <c r="G274" s="137" t="s">
        <v>219</v>
      </c>
      <c r="H274" s="138">
        <v>7.0000000000000001E-3</v>
      </c>
      <c r="I274" s="4"/>
      <c r="J274" s="139">
        <f>ROUND(I274*H274,2)</f>
        <v>0</v>
      </c>
      <c r="K274" s="140"/>
      <c r="L274" s="26"/>
      <c r="M274" s="141" t="s">
        <v>1</v>
      </c>
      <c r="N274" s="142" t="s">
        <v>40</v>
      </c>
      <c r="P274" s="143">
        <f>O274*H274</f>
        <v>0</v>
      </c>
      <c r="Q274" s="143">
        <v>0</v>
      </c>
      <c r="R274" s="143">
        <f>Q274*H274</f>
        <v>0</v>
      </c>
      <c r="S274" s="143">
        <v>0</v>
      </c>
      <c r="T274" s="144">
        <f>S274*H274</f>
        <v>0</v>
      </c>
      <c r="AR274" s="145" t="s">
        <v>248</v>
      </c>
      <c r="AT274" s="145" t="s">
        <v>131</v>
      </c>
      <c r="AU274" s="145" t="s">
        <v>85</v>
      </c>
      <c r="AY274" s="13" t="s">
        <v>128</v>
      </c>
      <c r="BE274" s="146">
        <f>IF(N274="základní",J274,0)</f>
        <v>0</v>
      </c>
      <c r="BF274" s="146">
        <f>IF(N274="snížená",J274,0)</f>
        <v>0</v>
      </c>
      <c r="BG274" s="146">
        <f>IF(N274="zákl. přenesená",J274,0)</f>
        <v>0</v>
      </c>
      <c r="BH274" s="146">
        <f>IF(N274="sníž. přenesená",J274,0)</f>
        <v>0</v>
      </c>
      <c r="BI274" s="146">
        <f>IF(N274="nulová",J274,0)</f>
        <v>0</v>
      </c>
      <c r="BJ274" s="13" t="s">
        <v>83</v>
      </c>
      <c r="BK274" s="146">
        <f>ROUND(I274*H274,2)</f>
        <v>0</v>
      </c>
      <c r="BL274" s="13" t="s">
        <v>248</v>
      </c>
      <c r="BM274" s="145" t="s">
        <v>422</v>
      </c>
    </row>
    <row r="275" spans="2:65" s="25" customFormat="1">
      <c r="B275" s="26"/>
      <c r="D275" s="147" t="s">
        <v>137</v>
      </c>
      <c r="F275" s="148" t="s">
        <v>423</v>
      </c>
      <c r="I275" s="5"/>
      <c r="L275" s="26"/>
      <c r="M275" s="149"/>
      <c r="T275" s="50"/>
      <c r="AT275" s="13" t="s">
        <v>137</v>
      </c>
      <c r="AU275" s="13" t="s">
        <v>85</v>
      </c>
    </row>
    <row r="276" spans="2:65" s="123" customFormat="1" ht="22.9" customHeight="1">
      <c r="B276" s="122"/>
      <c r="D276" s="124" t="s">
        <v>74</v>
      </c>
      <c r="E276" s="132" t="s">
        <v>424</v>
      </c>
      <c r="F276" s="132" t="s">
        <v>425</v>
      </c>
      <c r="I276" s="3"/>
      <c r="J276" s="133">
        <f>BK276</f>
        <v>0</v>
      </c>
      <c r="L276" s="122"/>
      <c r="M276" s="127"/>
      <c r="P276" s="128">
        <f>SUM(P277:P299)</f>
        <v>0</v>
      </c>
      <c r="R276" s="128">
        <f>SUM(R277:R299)</f>
        <v>4.7164999999999999E-2</v>
      </c>
      <c r="T276" s="129">
        <f>SUM(T277:T299)</f>
        <v>0.15298599999999998</v>
      </c>
      <c r="AR276" s="124" t="s">
        <v>85</v>
      </c>
      <c r="AT276" s="130" t="s">
        <v>74</v>
      </c>
      <c r="AU276" s="130" t="s">
        <v>83</v>
      </c>
      <c r="AY276" s="124" t="s">
        <v>128</v>
      </c>
      <c r="BK276" s="131">
        <f>SUM(BK277:BK299)</f>
        <v>0</v>
      </c>
    </row>
    <row r="277" spans="2:65" s="25" customFormat="1" ht="16.5" customHeight="1">
      <c r="B277" s="26"/>
      <c r="C277" s="134" t="s">
        <v>426</v>
      </c>
      <c r="D277" s="134" t="s">
        <v>131</v>
      </c>
      <c r="E277" s="135" t="s">
        <v>427</v>
      </c>
      <c r="F277" s="136" t="s">
        <v>428</v>
      </c>
      <c r="G277" s="137" t="s">
        <v>134</v>
      </c>
      <c r="H277" s="138">
        <v>1.5</v>
      </c>
      <c r="I277" s="4"/>
      <c r="J277" s="139">
        <f>ROUND(I277*H277,2)</f>
        <v>0</v>
      </c>
      <c r="K277" s="140"/>
      <c r="L277" s="26"/>
      <c r="M277" s="141" t="s">
        <v>1</v>
      </c>
      <c r="N277" s="142" t="s">
        <v>40</v>
      </c>
      <c r="P277" s="143">
        <f>O277*H277</f>
        <v>0</v>
      </c>
      <c r="Q277" s="143">
        <v>2.9999999999999997E-4</v>
      </c>
      <c r="R277" s="143">
        <f>Q277*H277</f>
        <v>4.4999999999999999E-4</v>
      </c>
      <c r="S277" s="143">
        <v>0</v>
      </c>
      <c r="T277" s="144">
        <f>S277*H277</f>
        <v>0</v>
      </c>
      <c r="AR277" s="145" t="s">
        <v>248</v>
      </c>
      <c r="AT277" s="145" t="s">
        <v>131</v>
      </c>
      <c r="AU277" s="145" t="s">
        <v>85</v>
      </c>
      <c r="AY277" s="13" t="s">
        <v>128</v>
      </c>
      <c r="BE277" s="146">
        <f>IF(N277="základní",J277,0)</f>
        <v>0</v>
      </c>
      <c r="BF277" s="146">
        <f>IF(N277="snížená",J277,0)</f>
        <v>0</v>
      </c>
      <c r="BG277" s="146">
        <f>IF(N277="zákl. přenesená",J277,0)</f>
        <v>0</v>
      </c>
      <c r="BH277" s="146">
        <f>IF(N277="sníž. přenesená",J277,0)</f>
        <v>0</v>
      </c>
      <c r="BI277" s="146">
        <f>IF(N277="nulová",J277,0)</f>
        <v>0</v>
      </c>
      <c r="BJ277" s="13" t="s">
        <v>83</v>
      </c>
      <c r="BK277" s="146">
        <f>ROUND(I277*H277,2)</f>
        <v>0</v>
      </c>
      <c r="BL277" s="13" t="s">
        <v>248</v>
      </c>
      <c r="BM277" s="145" t="s">
        <v>429</v>
      </c>
    </row>
    <row r="278" spans="2:65" s="25" customFormat="1">
      <c r="B278" s="26"/>
      <c r="D278" s="147" t="s">
        <v>137</v>
      </c>
      <c r="F278" s="148" t="s">
        <v>430</v>
      </c>
      <c r="I278" s="5"/>
      <c r="L278" s="26"/>
      <c r="M278" s="149"/>
      <c r="T278" s="50"/>
      <c r="AT278" s="13" t="s">
        <v>137</v>
      </c>
      <c r="AU278" s="13" t="s">
        <v>85</v>
      </c>
    </row>
    <row r="279" spans="2:65" s="159" customFormat="1">
      <c r="B279" s="158"/>
      <c r="D279" s="152" t="s">
        <v>139</v>
      </c>
      <c r="E279" s="160" t="s">
        <v>1</v>
      </c>
      <c r="F279" s="161" t="s">
        <v>431</v>
      </c>
      <c r="H279" s="160" t="s">
        <v>1</v>
      </c>
      <c r="I279" s="7"/>
      <c r="L279" s="158"/>
      <c r="M279" s="162"/>
      <c r="T279" s="163"/>
      <c r="AT279" s="160" t="s">
        <v>139</v>
      </c>
      <c r="AU279" s="160" t="s">
        <v>85</v>
      </c>
      <c r="AV279" s="159" t="s">
        <v>83</v>
      </c>
      <c r="AW279" s="159" t="s">
        <v>31</v>
      </c>
      <c r="AX279" s="159" t="s">
        <v>75</v>
      </c>
      <c r="AY279" s="160" t="s">
        <v>128</v>
      </c>
    </row>
    <row r="280" spans="2:65" s="151" customFormat="1">
      <c r="B280" s="150"/>
      <c r="D280" s="152" t="s">
        <v>139</v>
      </c>
      <c r="E280" s="153" t="s">
        <v>1</v>
      </c>
      <c r="F280" s="154" t="s">
        <v>432</v>
      </c>
      <c r="H280" s="155">
        <v>1.5</v>
      </c>
      <c r="I280" s="6"/>
      <c r="L280" s="150"/>
      <c r="M280" s="156"/>
      <c r="T280" s="157"/>
      <c r="AT280" s="153" t="s">
        <v>139</v>
      </c>
      <c r="AU280" s="153" t="s">
        <v>85</v>
      </c>
      <c r="AV280" s="151" t="s">
        <v>85</v>
      </c>
      <c r="AW280" s="151" t="s">
        <v>31</v>
      </c>
      <c r="AX280" s="151" t="s">
        <v>75</v>
      </c>
      <c r="AY280" s="153" t="s">
        <v>128</v>
      </c>
    </row>
    <row r="281" spans="2:65" s="165" customFormat="1">
      <c r="B281" s="164"/>
      <c r="D281" s="152" t="s">
        <v>139</v>
      </c>
      <c r="E281" s="166" t="s">
        <v>1</v>
      </c>
      <c r="F281" s="167" t="s">
        <v>166</v>
      </c>
      <c r="H281" s="168">
        <v>1.5</v>
      </c>
      <c r="I281" s="8"/>
      <c r="L281" s="164"/>
      <c r="M281" s="169"/>
      <c r="T281" s="170"/>
      <c r="AT281" s="166" t="s">
        <v>139</v>
      </c>
      <c r="AU281" s="166" t="s">
        <v>85</v>
      </c>
      <c r="AV281" s="165" t="s">
        <v>135</v>
      </c>
      <c r="AW281" s="165" t="s">
        <v>31</v>
      </c>
      <c r="AX281" s="165" t="s">
        <v>83</v>
      </c>
      <c r="AY281" s="166" t="s">
        <v>128</v>
      </c>
    </row>
    <row r="282" spans="2:65" s="25" customFormat="1" ht="16.5" customHeight="1">
      <c r="B282" s="26"/>
      <c r="C282" s="134" t="s">
        <v>433</v>
      </c>
      <c r="D282" s="134" t="s">
        <v>131</v>
      </c>
      <c r="E282" s="135" t="s">
        <v>434</v>
      </c>
      <c r="F282" s="136" t="s">
        <v>435</v>
      </c>
      <c r="G282" s="137" t="s">
        <v>134</v>
      </c>
      <c r="H282" s="138">
        <v>1.5</v>
      </c>
      <c r="I282" s="4"/>
      <c r="J282" s="139">
        <f>ROUND(I282*H282,2)</f>
        <v>0</v>
      </c>
      <c r="K282" s="140"/>
      <c r="L282" s="26"/>
      <c r="M282" s="141" t="s">
        <v>1</v>
      </c>
      <c r="N282" s="142" t="s">
        <v>40</v>
      </c>
      <c r="P282" s="143">
        <f>O282*H282</f>
        <v>0</v>
      </c>
      <c r="Q282" s="143">
        <v>0</v>
      </c>
      <c r="R282" s="143">
        <f>Q282*H282</f>
        <v>0</v>
      </c>
      <c r="S282" s="143">
        <v>8.1500000000000003E-2</v>
      </c>
      <c r="T282" s="144">
        <f>S282*H282</f>
        <v>0.12225</v>
      </c>
      <c r="AR282" s="145" t="s">
        <v>248</v>
      </c>
      <c r="AT282" s="145" t="s">
        <v>131</v>
      </c>
      <c r="AU282" s="145" t="s">
        <v>85</v>
      </c>
      <c r="AY282" s="13" t="s">
        <v>128</v>
      </c>
      <c r="BE282" s="146">
        <f>IF(N282="základní",J282,0)</f>
        <v>0</v>
      </c>
      <c r="BF282" s="146">
        <f>IF(N282="snížená",J282,0)</f>
        <v>0</v>
      </c>
      <c r="BG282" s="146">
        <f>IF(N282="zákl. přenesená",J282,0)</f>
        <v>0</v>
      </c>
      <c r="BH282" s="146">
        <f>IF(N282="sníž. přenesená",J282,0)</f>
        <v>0</v>
      </c>
      <c r="BI282" s="146">
        <f>IF(N282="nulová",J282,0)</f>
        <v>0</v>
      </c>
      <c r="BJ282" s="13" t="s">
        <v>83</v>
      </c>
      <c r="BK282" s="146">
        <f>ROUND(I282*H282,2)</f>
        <v>0</v>
      </c>
      <c r="BL282" s="13" t="s">
        <v>248</v>
      </c>
      <c r="BM282" s="145" t="s">
        <v>436</v>
      </c>
    </row>
    <row r="283" spans="2:65" s="25" customFormat="1">
      <c r="B283" s="26"/>
      <c r="D283" s="147" t="s">
        <v>137</v>
      </c>
      <c r="F283" s="148" t="s">
        <v>437</v>
      </c>
      <c r="I283" s="5"/>
      <c r="L283" s="26"/>
      <c r="M283" s="149"/>
      <c r="T283" s="50"/>
      <c r="AT283" s="13" t="s">
        <v>137</v>
      </c>
      <c r="AU283" s="13" t="s">
        <v>85</v>
      </c>
    </row>
    <row r="284" spans="2:65" s="25" customFormat="1" ht="24.2" customHeight="1">
      <c r="B284" s="26"/>
      <c r="C284" s="134" t="s">
        <v>438</v>
      </c>
      <c r="D284" s="134" t="s">
        <v>131</v>
      </c>
      <c r="E284" s="135" t="s">
        <v>439</v>
      </c>
      <c r="F284" s="136" t="s">
        <v>440</v>
      </c>
      <c r="G284" s="137" t="s">
        <v>134</v>
      </c>
      <c r="H284" s="138">
        <v>1.5</v>
      </c>
      <c r="I284" s="4"/>
      <c r="J284" s="139">
        <f>ROUND(I284*H284,2)</f>
        <v>0</v>
      </c>
      <c r="K284" s="140"/>
      <c r="L284" s="26"/>
      <c r="M284" s="141" t="s">
        <v>1</v>
      </c>
      <c r="N284" s="142" t="s">
        <v>40</v>
      </c>
      <c r="P284" s="143">
        <f>O284*H284</f>
        <v>0</v>
      </c>
      <c r="Q284" s="143">
        <v>3.3800000000000002E-3</v>
      </c>
      <c r="R284" s="143">
        <f>Q284*H284</f>
        <v>5.0699999999999999E-3</v>
      </c>
      <c r="S284" s="143">
        <v>0</v>
      </c>
      <c r="T284" s="144">
        <f>S284*H284</f>
        <v>0</v>
      </c>
      <c r="AR284" s="145" t="s">
        <v>248</v>
      </c>
      <c r="AT284" s="145" t="s">
        <v>131</v>
      </c>
      <c r="AU284" s="145" t="s">
        <v>85</v>
      </c>
      <c r="AY284" s="13" t="s">
        <v>128</v>
      </c>
      <c r="BE284" s="146">
        <f>IF(N284="základní",J284,0)</f>
        <v>0</v>
      </c>
      <c r="BF284" s="146">
        <f>IF(N284="snížená",J284,0)</f>
        <v>0</v>
      </c>
      <c r="BG284" s="146">
        <f>IF(N284="zákl. přenesená",J284,0)</f>
        <v>0</v>
      </c>
      <c r="BH284" s="146">
        <f>IF(N284="sníž. přenesená",J284,0)</f>
        <v>0</v>
      </c>
      <c r="BI284" s="146">
        <f>IF(N284="nulová",J284,0)</f>
        <v>0</v>
      </c>
      <c r="BJ284" s="13" t="s">
        <v>83</v>
      </c>
      <c r="BK284" s="146">
        <f>ROUND(I284*H284,2)</f>
        <v>0</v>
      </c>
      <c r="BL284" s="13" t="s">
        <v>248</v>
      </c>
      <c r="BM284" s="145" t="s">
        <v>441</v>
      </c>
    </row>
    <row r="285" spans="2:65" s="25" customFormat="1">
      <c r="B285" s="26"/>
      <c r="D285" s="147" t="s">
        <v>137</v>
      </c>
      <c r="F285" s="148" t="s">
        <v>442</v>
      </c>
      <c r="I285" s="5"/>
      <c r="L285" s="26"/>
      <c r="M285" s="149"/>
      <c r="T285" s="50"/>
      <c r="AT285" s="13" t="s">
        <v>137</v>
      </c>
      <c r="AU285" s="13" t="s">
        <v>85</v>
      </c>
    </row>
    <row r="286" spans="2:65" s="25" customFormat="1" ht="24.2" customHeight="1">
      <c r="B286" s="26"/>
      <c r="C286" s="134" t="s">
        <v>443</v>
      </c>
      <c r="D286" s="134" t="s">
        <v>131</v>
      </c>
      <c r="E286" s="135" t="s">
        <v>444</v>
      </c>
      <c r="F286" s="136" t="s">
        <v>445</v>
      </c>
      <c r="G286" s="137" t="s">
        <v>134</v>
      </c>
      <c r="H286" s="138">
        <v>1.5</v>
      </c>
      <c r="I286" s="4"/>
      <c r="J286" s="139">
        <f>ROUND(I286*H286,2)</f>
        <v>0</v>
      </c>
      <c r="K286" s="140"/>
      <c r="L286" s="26"/>
      <c r="M286" s="141" t="s">
        <v>1</v>
      </c>
      <c r="N286" s="142" t="s">
        <v>40</v>
      </c>
      <c r="P286" s="143">
        <f>O286*H286</f>
        <v>0</v>
      </c>
      <c r="Q286" s="143">
        <v>0</v>
      </c>
      <c r="R286" s="143">
        <f>Q286*H286</f>
        <v>0</v>
      </c>
      <c r="S286" s="143">
        <v>0</v>
      </c>
      <c r="T286" s="144">
        <f>S286*H286</f>
        <v>0</v>
      </c>
      <c r="AR286" s="145" t="s">
        <v>248</v>
      </c>
      <c r="AT286" s="145" t="s">
        <v>131</v>
      </c>
      <c r="AU286" s="145" t="s">
        <v>85</v>
      </c>
      <c r="AY286" s="13" t="s">
        <v>128</v>
      </c>
      <c r="BE286" s="146">
        <f>IF(N286="základní",J286,0)</f>
        <v>0</v>
      </c>
      <c r="BF286" s="146">
        <f>IF(N286="snížená",J286,0)</f>
        <v>0</v>
      </c>
      <c r="BG286" s="146">
        <f>IF(N286="zákl. přenesená",J286,0)</f>
        <v>0</v>
      </c>
      <c r="BH286" s="146">
        <f>IF(N286="sníž. přenesená",J286,0)</f>
        <v>0</v>
      </c>
      <c r="BI286" s="146">
        <f>IF(N286="nulová",J286,0)</f>
        <v>0</v>
      </c>
      <c r="BJ286" s="13" t="s">
        <v>83</v>
      </c>
      <c r="BK286" s="146">
        <f>ROUND(I286*H286,2)</f>
        <v>0</v>
      </c>
      <c r="BL286" s="13" t="s">
        <v>248</v>
      </c>
      <c r="BM286" s="145" t="s">
        <v>446</v>
      </c>
    </row>
    <row r="287" spans="2:65" s="25" customFormat="1">
      <c r="B287" s="26"/>
      <c r="D287" s="147" t="s">
        <v>137</v>
      </c>
      <c r="F287" s="148" t="s">
        <v>447</v>
      </c>
      <c r="I287" s="5"/>
      <c r="L287" s="26"/>
      <c r="M287" s="149"/>
      <c r="T287" s="50"/>
      <c r="AT287" s="13" t="s">
        <v>137</v>
      </c>
      <c r="AU287" s="13" t="s">
        <v>85</v>
      </c>
    </row>
    <row r="288" spans="2:65" s="25" customFormat="1" ht="24.2" customHeight="1">
      <c r="B288" s="26"/>
      <c r="C288" s="171" t="s">
        <v>448</v>
      </c>
      <c r="D288" s="171" t="s">
        <v>184</v>
      </c>
      <c r="E288" s="172" t="s">
        <v>449</v>
      </c>
      <c r="F288" s="173" t="s">
        <v>450</v>
      </c>
      <c r="G288" s="174" t="s">
        <v>134</v>
      </c>
      <c r="H288" s="175">
        <v>2</v>
      </c>
      <c r="I288" s="9"/>
      <c r="J288" s="176">
        <f>ROUND(I288*H288,2)</f>
        <v>0</v>
      </c>
      <c r="K288" s="177"/>
      <c r="L288" s="178"/>
      <c r="M288" s="179" t="s">
        <v>1</v>
      </c>
      <c r="N288" s="180" t="s">
        <v>40</v>
      </c>
      <c r="P288" s="143">
        <f>O288*H288</f>
        <v>0</v>
      </c>
      <c r="Q288" s="143">
        <v>1.6E-2</v>
      </c>
      <c r="R288" s="143">
        <f>Q288*H288</f>
        <v>3.2000000000000001E-2</v>
      </c>
      <c r="S288" s="143">
        <v>0</v>
      </c>
      <c r="T288" s="144">
        <f>S288*H288</f>
        <v>0</v>
      </c>
      <c r="AR288" s="145" t="s">
        <v>261</v>
      </c>
      <c r="AT288" s="145" t="s">
        <v>184</v>
      </c>
      <c r="AU288" s="145" t="s">
        <v>85</v>
      </c>
      <c r="AY288" s="13" t="s">
        <v>128</v>
      </c>
      <c r="BE288" s="146">
        <f>IF(N288="základní",J288,0)</f>
        <v>0</v>
      </c>
      <c r="BF288" s="146">
        <f>IF(N288="snížená",J288,0)</f>
        <v>0</v>
      </c>
      <c r="BG288" s="146">
        <f>IF(N288="zákl. přenesená",J288,0)</f>
        <v>0</v>
      </c>
      <c r="BH288" s="146">
        <f>IF(N288="sníž. přenesená",J288,0)</f>
        <v>0</v>
      </c>
      <c r="BI288" s="146">
        <f>IF(N288="nulová",J288,0)</f>
        <v>0</v>
      </c>
      <c r="BJ288" s="13" t="s">
        <v>83</v>
      </c>
      <c r="BK288" s="146">
        <f>ROUND(I288*H288,2)</f>
        <v>0</v>
      </c>
      <c r="BL288" s="13" t="s">
        <v>248</v>
      </c>
      <c r="BM288" s="145" t="s">
        <v>451</v>
      </c>
    </row>
    <row r="289" spans="2:65" s="25" customFormat="1" ht="24.2" customHeight="1">
      <c r="B289" s="26"/>
      <c r="C289" s="134" t="s">
        <v>452</v>
      </c>
      <c r="D289" s="134" t="s">
        <v>131</v>
      </c>
      <c r="E289" s="135" t="s">
        <v>453</v>
      </c>
      <c r="F289" s="136" t="s">
        <v>454</v>
      </c>
      <c r="G289" s="137" t="s">
        <v>134</v>
      </c>
      <c r="H289" s="138">
        <v>1.1299999999999999</v>
      </c>
      <c r="I289" s="4"/>
      <c r="J289" s="139">
        <f>ROUND(I289*H289,2)</f>
        <v>0</v>
      </c>
      <c r="K289" s="140"/>
      <c r="L289" s="26"/>
      <c r="M289" s="141" t="s">
        <v>1</v>
      </c>
      <c r="N289" s="142" t="s">
        <v>40</v>
      </c>
      <c r="P289" s="143">
        <f>O289*H289</f>
        <v>0</v>
      </c>
      <c r="Q289" s="143">
        <v>0</v>
      </c>
      <c r="R289" s="143">
        <f>Q289*H289</f>
        <v>0</v>
      </c>
      <c r="S289" s="143">
        <v>2.7199999999999998E-2</v>
      </c>
      <c r="T289" s="144">
        <f>S289*H289</f>
        <v>3.0735999999999996E-2</v>
      </c>
      <c r="AR289" s="145" t="s">
        <v>248</v>
      </c>
      <c r="AT289" s="145" t="s">
        <v>131</v>
      </c>
      <c r="AU289" s="145" t="s">
        <v>85</v>
      </c>
      <c r="AY289" s="13" t="s">
        <v>128</v>
      </c>
      <c r="BE289" s="146">
        <f>IF(N289="základní",J289,0)</f>
        <v>0</v>
      </c>
      <c r="BF289" s="146">
        <f>IF(N289="snížená",J289,0)</f>
        <v>0</v>
      </c>
      <c r="BG289" s="146">
        <f>IF(N289="zákl. přenesená",J289,0)</f>
        <v>0</v>
      </c>
      <c r="BH289" s="146">
        <f>IF(N289="sníž. přenesená",J289,0)</f>
        <v>0</v>
      </c>
      <c r="BI289" s="146">
        <f>IF(N289="nulová",J289,0)</f>
        <v>0</v>
      </c>
      <c r="BJ289" s="13" t="s">
        <v>83</v>
      </c>
      <c r="BK289" s="146">
        <f>ROUND(I289*H289,2)</f>
        <v>0</v>
      </c>
      <c r="BL289" s="13" t="s">
        <v>248</v>
      </c>
      <c r="BM289" s="145" t="s">
        <v>455</v>
      </c>
    </row>
    <row r="290" spans="2:65" s="25" customFormat="1">
      <c r="B290" s="26"/>
      <c r="D290" s="147" t="s">
        <v>137</v>
      </c>
      <c r="F290" s="148" t="s">
        <v>456</v>
      </c>
      <c r="I290" s="5"/>
      <c r="L290" s="26"/>
      <c r="M290" s="149"/>
      <c r="T290" s="50"/>
      <c r="AT290" s="13" t="s">
        <v>137</v>
      </c>
      <c r="AU290" s="13" t="s">
        <v>85</v>
      </c>
    </row>
    <row r="291" spans="2:65" s="159" customFormat="1">
      <c r="B291" s="158"/>
      <c r="D291" s="152" t="s">
        <v>139</v>
      </c>
      <c r="E291" s="160" t="s">
        <v>1</v>
      </c>
      <c r="F291" s="161" t="s">
        <v>457</v>
      </c>
      <c r="H291" s="160" t="s">
        <v>1</v>
      </c>
      <c r="I291" s="7"/>
      <c r="L291" s="158"/>
      <c r="M291" s="162"/>
      <c r="T291" s="163"/>
      <c r="AT291" s="160" t="s">
        <v>139</v>
      </c>
      <c r="AU291" s="160" t="s">
        <v>85</v>
      </c>
      <c r="AV291" s="159" t="s">
        <v>83</v>
      </c>
      <c r="AW291" s="159" t="s">
        <v>31</v>
      </c>
      <c r="AX291" s="159" t="s">
        <v>75</v>
      </c>
      <c r="AY291" s="160" t="s">
        <v>128</v>
      </c>
    </row>
    <row r="292" spans="2:65" s="151" customFormat="1">
      <c r="B292" s="150"/>
      <c r="D292" s="152" t="s">
        <v>139</v>
      </c>
      <c r="E292" s="153" t="s">
        <v>1</v>
      </c>
      <c r="F292" s="154" t="s">
        <v>458</v>
      </c>
      <c r="H292" s="155">
        <v>1.125</v>
      </c>
      <c r="I292" s="6"/>
      <c r="L292" s="150"/>
      <c r="M292" s="156"/>
      <c r="T292" s="157"/>
      <c r="AT292" s="153" t="s">
        <v>139</v>
      </c>
      <c r="AU292" s="153" t="s">
        <v>85</v>
      </c>
      <c r="AV292" s="151" t="s">
        <v>85</v>
      </c>
      <c r="AW292" s="151" t="s">
        <v>31</v>
      </c>
      <c r="AX292" s="151" t="s">
        <v>75</v>
      </c>
      <c r="AY292" s="153" t="s">
        <v>128</v>
      </c>
    </row>
    <row r="293" spans="2:65" s="151" customFormat="1">
      <c r="B293" s="150"/>
      <c r="D293" s="152" t="s">
        <v>139</v>
      </c>
      <c r="E293" s="153" t="s">
        <v>1</v>
      </c>
      <c r="F293" s="154" t="s">
        <v>459</v>
      </c>
      <c r="H293" s="155">
        <v>5.0000000000000001E-3</v>
      </c>
      <c r="I293" s="6"/>
      <c r="L293" s="150"/>
      <c r="M293" s="156"/>
      <c r="T293" s="157"/>
      <c r="AT293" s="153" t="s">
        <v>139</v>
      </c>
      <c r="AU293" s="153" t="s">
        <v>85</v>
      </c>
      <c r="AV293" s="151" t="s">
        <v>85</v>
      </c>
      <c r="AW293" s="151" t="s">
        <v>31</v>
      </c>
      <c r="AX293" s="151" t="s">
        <v>75</v>
      </c>
      <c r="AY293" s="153" t="s">
        <v>128</v>
      </c>
    </row>
    <row r="294" spans="2:65" s="165" customFormat="1">
      <c r="B294" s="164"/>
      <c r="D294" s="152" t="s">
        <v>139</v>
      </c>
      <c r="E294" s="166" t="s">
        <v>1</v>
      </c>
      <c r="F294" s="167" t="s">
        <v>166</v>
      </c>
      <c r="H294" s="168">
        <v>1.1299999999999999</v>
      </c>
      <c r="I294" s="8"/>
      <c r="L294" s="164"/>
      <c r="M294" s="169"/>
      <c r="T294" s="170"/>
      <c r="AT294" s="166" t="s">
        <v>139</v>
      </c>
      <c r="AU294" s="166" t="s">
        <v>85</v>
      </c>
      <c r="AV294" s="165" t="s">
        <v>135</v>
      </c>
      <c r="AW294" s="165" t="s">
        <v>31</v>
      </c>
      <c r="AX294" s="165" t="s">
        <v>83</v>
      </c>
      <c r="AY294" s="166" t="s">
        <v>128</v>
      </c>
    </row>
    <row r="295" spans="2:65" s="25" customFormat="1" ht="16.5" customHeight="1">
      <c r="B295" s="26"/>
      <c r="C295" s="134" t="s">
        <v>460</v>
      </c>
      <c r="D295" s="134" t="s">
        <v>131</v>
      </c>
      <c r="E295" s="135" t="s">
        <v>461</v>
      </c>
      <c r="F295" s="136" t="s">
        <v>462</v>
      </c>
      <c r="G295" s="137" t="s">
        <v>176</v>
      </c>
      <c r="H295" s="138">
        <v>1.5</v>
      </c>
      <c r="I295" s="4"/>
      <c r="J295" s="139">
        <f>ROUND(I295*H295,2)</f>
        <v>0</v>
      </c>
      <c r="K295" s="140"/>
      <c r="L295" s="26"/>
      <c r="M295" s="141" t="s">
        <v>1</v>
      </c>
      <c r="N295" s="142" t="s">
        <v>40</v>
      </c>
      <c r="P295" s="143">
        <f>O295*H295</f>
        <v>0</v>
      </c>
      <c r="Q295" s="143">
        <v>6.11E-3</v>
      </c>
      <c r="R295" s="143">
        <f>Q295*H295</f>
        <v>9.1649999999999995E-3</v>
      </c>
      <c r="S295" s="143">
        <v>0</v>
      </c>
      <c r="T295" s="144">
        <f>S295*H295</f>
        <v>0</v>
      </c>
      <c r="AR295" s="145" t="s">
        <v>248</v>
      </c>
      <c r="AT295" s="145" t="s">
        <v>131</v>
      </c>
      <c r="AU295" s="145" t="s">
        <v>85</v>
      </c>
      <c r="AY295" s="13" t="s">
        <v>128</v>
      </c>
      <c r="BE295" s="146">
        <f>IF(N295="základní",J295,0)</f>
        <v>0</v>
      </c>
      <c r="BF295" s="146">
        <f>IF(N295="snížená",J295,0)</f>
        <v>0</v>
      </c>
      <c r="BG295" s="146">
        <f>IF(N295="zákl. přenesená",J295,0)</f>
        <v>0</v>
      </c>
      <c r="BH295" s="146">
        <f>IF(N295="sníž. přenesená",J295,0)</f>
        <v>0</v>
      </c>
      <c r="BI295" s="146">
        <f>IF(N295="nulová",J295,0)</f>
        <v>0</v>
      </c>
      <c r="BJ295" s="13" t="s">
        <v>83</v>
      </c>
      <c r="BK295" s="146">
        <f>ROUND(I295*H295,2)</f>
        <v>0</v>
      </c>
      <c r="BL295" s="13" t="s">
        <v>248</v>
      </c>
      <c r="BM295" s="145" t="s">
        <v>463</v>
      </c>
    </row>
    <row r="296" spans="2:65" s="25" customFormat="1">
      <c r="B296" s="26"/>
      <c r="D296" s="147" t="s">
        <v>137</v>
      </c>
      <c r="F296" s="148" t="s">
        <v>464</v>
      </c>
      <c r="I296" s="5"/>
      <c r="L296" s="26"/>
      <c r="M296" s="149"/>
      <c r="T296" s="50"/>
      <c r="AT296" s="13" t="s">
        <v>137</v>
      </c>
      <c r="AU296" s="13" t="s">
        <v>85</v>
      </c>
    </row>
    <row r="297" spans="2:65" s="25" customFormat="1" ht="16.5" customHeight="1">
      <c r="B297" s="26"/>
      <c r="C297" s="171" t="s">
        <v>465</v>
      </c>
      <c r="D297" s="171" t="s">
        <v>184</v>
      </c>
      <c r="E297" s="172" t="s">
        <v>466</v>
      </c>
      <c r="F297" s="173" t="s">
        <v>467</v>
      </c>
      <c r="G297" s="174" t="s">
        <v>176</v>
      </c>
      <c r="H297" s="175">
        <v>1.5</v>
      </c>
      <c r="I297" s="9"/>
      <c r="J297" s="176">
        <f>ROUND(I297*H297,2)</f>
        <v>0</v>
      </c>
      <c r="K297" s="177"/>
      <c r="L297" s="178"/>
      <c r="M297" s="179" t="s">
        <v>1</v>
      </c>
      <c r="N297" s="180" t="s">
        <v>40</v>
      </c>
      <c r="P297" s="143">
        <f>O297*H297</f>
        <v>0</v>
      </c>
      <c r="Q297" s="143">
        <v>3.2000000000000003E-4</v>
      </c>
      <c r="R297" s="143">
        <f>Q297*H297</f>
        <v>4.8000000000000007E-4</v>
      </c>
      <c r="S297" s="143">
        <v>0</v>
      </c>
      <c r="T297" s="144">
        <f>S297*H297</f>
        <v>0</v>
      </c>
      <c r="AR297" s="145" t="s">
        <v>261</v>
      </c>
      <c r="AT297" s="145" t="s">
        <v>184</v>
      </c>
      <c r="AU297" s="145" t="s">
        <v>85</v>
      </c>
      <c r="AY297" s="13" t="s">
        <v>128</v>
      </c>
      <c r="BE297" s="146">
        <f>IF(N297="základní",J297,0)</f>
        <v>0</v>
      </c>
      <c r="BF297" s="146">
        <f>IF(N297="snížená",J297,0)</f>
        <v>0</v>
      </c>
      <c r="BG297" s="146">
        <f>IF(N297="zákl. přenesená",J297,0)</f>
        <v>0</v>
      </c>
      <c r="BH297" s="146">
        <f>IF(N297="sníž. přenesená",J297,0)</f>
        <v>0</v>
      </c>
      <c r="BI297" s="146">
        <f>IF(N297="nulová",J297,0)</f>
        <v>0</v>
      </c>
      <c r="BJ297" s="13" t="s">
        <v>83</v>
      </c>
      <c r="BK297" s="146">
        <f>ROUND(I297*H297,2)</f>
        <v>0</v>
      </c>
      <c r="BL297" s="13" t="s">
        <v>248</v>
      </c>
      <c r="BM297" s="145" t="s">
        <v>468</v>
      </c>
    </row>
    <row r="298" spans="2:65" s="25" customFormat="1" ht="24.2" customHeight="1">
      <c r="B298" s="26"/>
      <c r="C298" s="134" t="s">
        <v>469</v>
      </c>
      <c r="D298" s="134" t="s">
        <v>131</v>
      </c>
      <c r="E298" s="135" t="s">
        <v>470</v>
      </c>
      <c r="F298" s="136" t="s">
        <v>471</v>
      </c>
      <c r="G298" s="137" t="s">
        <v>219</v>
      </c>
      <c r="H298" s="138">
        <v>4.7E-2</v>
      </c>
      <c r="I298" s="4"/>
      <c r="J298" s="139">
        <f>ROUND(I298*H298,2)</f>
        <v>0</v>
      </c>
      <c r="K298" s="140"/>
      <c r="L298" s="26"/>
      <c r="M298" s="141" t="s">
        <v>1</v>
      </c>
      <c r="N298" s="142" t="s">
        <v>40</v>
      </c>
      <c r="P298" s="143">
        <f>O298*H298</f>
        <v>0</v>
      </c>
      <c r="Q298" s="143">
        <v>0</v>
      </c>
      <c r="R298" s="143">
        <f>Q298*H298</f>
        <v>0</v>
      </c>
      <c r="S298" s="143">
        <v>0</v>
      </c>
      <c r="T298" s="144">
        <f>S298*H298</f>
        <v>0</v>
      </c>
      <c r="AR298" s="145" t="s">
        <v>248</v>
      </c>
      <c r="AT298" s="145" t="s">
        <v>131</v>
      </c>
      <c r="AU298" s="145" t="s">
        <v>85</v>
      </c>
      <c r="AY298" s="13" t="s">
        <v>128</v>
      </c>
      <c r="BE298" s="146">
        <f>IF(N298="základní",J298,0)</f>
        <v>0</v>
      </c>
      <c r="BF298" s="146">
        <f>IF(N298="snížená",J298,0)</f>
        <v>0</v>
      </c>
      <c r="BG298" s="146">
        <f>IF(N298="zákl. přenesená",J298,0)</f>
        <v>0</v>
      </c>
      <c r="BH298" s="146">
        <f>IF(N298="sníž. přenesená",J298,0)</f>
        <v>0</v>
      </c>
      <c r="BI298" s="146">
        <f>IF(N298="nulová",J298,0)</f>
        <v>0</v>
      </c>
      <c r="BJ298" s="13" t="s">
        <v>83</v>
      </c>
      <c r="BK298" s="146">
        <f>ROUND(I298*H298,2)</f>
        <v>0</v>
      </c>
      <c r="BL298" s="13" t="s">
        <v>248</v>
      </c>
      <c r="BM298" s="145" t="s">
        <v>472</v>
      </c>
    </row>
    <row r="299" spans="2:65" s="25" customFormat="1">
      <c r="B299" s="26"/>
      <c r="D299" s="147" t="s">
        <v>137</v>
      </c>
      <c r="F299" s="148" t="s">
        <v>473</v>
      </c>
      <c r="I299" s="5"/>
      <c r="L299" s="26"/>
      <c r="M299" s="149"/>
      <c r="T299" s="50"/>
      <c r="AT299" s="13" t="s">
        <v>137</v>
      </c>
      <c r="AU299" s="13" t="s">
        <v>85</v>
      </c>
    </row>
    <row r="300" spans="2:65" s="123" customFormat="1" ht="22.9" customHeight="1">
      <c r="B300" s="122"/>
      <c r="D300" s="124" t="s">
        <v>74</v>
      </c>
      <c r="E300" s="132" t="s">
        <v>474</v>
      </c>
      <c r="F300" s="132" t="s">
        <v>475</v>
      </c>
      <c r="I300" s="3"/>
      <c r="J300" s="133">
        <f>BK300</f>
        <v>0</v>
      </c>
      <c r="L300" s="122"/>
      <c r="M300" s="127"/>
      <c r="P300" s="128">
        <f>SUM(P301:P338)</f>
        <v>0</v>
      </c>
      <c r="R300" s="128">
        <f>SUM(R301:R338)</f>
        <v>5.3967800000000003E-2</v>
      </c>
      <c r="T300" s="129">
        <f>SUM(T301:T338)</f>
        <v>0</v>
      </c>
      <c r="AR300" s="124" t="s">
        <v>85</v>
      </c>
      <c r="AT300" s="130" t="s">
        <v>74</v>
      </c>
      <c r="AU300" s="130" t="s">
        <v>83</v>
      </c>
      <c r="AY300" s="124" t="s">
        <v>128</v>
      </c>
      <c r="BK300" s="131">
        <f>SUM(BK301:BK338)</f>
        <v>0</v>
      </c>
    </row>
    <row r="301" spans="2:65" s="25" customFormat="1" ht="24.2" customHeight="1">
      <c r="B301" s="26"/>
      <c r="C301" s="134" t="s">
        <v>476</v>
      </c>
      <c r="D301" s="134" t="s">
        <v>131</v>
      </c>
      <c r="E301" s="135" t="s">
        <v>477</v>
      </c>
      <c r="F301" s="136" t="s">
        <v>478</v>
      </c>
      <c r="G301" s="137" t="s">
        <v>134</v>
      </c>
      <c r="H301" s="138">
        <v>17.78</v>
      </c>
      <c r="I301" s="4"/>
      <c r="J301" s="139">
        <f>ROUND(I301*H301,2)</f>
        <v>0</v>
      </c>
      <c r="K301" s="140"/>
      <c r="L301" s="26"/>
      <c r="M301" s="141" t="s">
        <v>1</v>
      </c>
      <c r="N301" s="142" t="s">
        <v>40</v>
      </c>
      <c r="P301" s="143">
        <f>O301*H301</f>
        <v>0</v>
      </c>
      <c r="Q301" s="143">
        <v>2.0000000000000002E-5</v>
      </c>
      <c r="R301" s="143">
        <f>Q301*H301</f>
        <v>3.5560000000000008E-4</v>
      </c>
      <c r="S301" s="143">
        <v>0</v>
      </c>
      <c r="T301" s="144">
        <f>S301*H301</f>
        <v>0</v>
      </c>
      <c r="AR301" s="145" t="s">
        <v>248</v>
      </c>
      <c r="AT301" s="145" t="s">
        <v>131</v>
      </c>
      <c r="AU301" s="145" t="s">
        <v>85</v>
      </c>
      <c r="AY301" s="13" t="s">
        <v>128</v>
      </c>
      <c r="BE301" s="146">
        <f>IF(N301="základní",J301,0)</f>
        <v>0</v>
      </c>
      <c r="BF301" s="146">
        <f>IF(N301="snížená",J301,0)</f>
        <v>0</v>
      </c>
      <c r="BG301" s="146">
        <f>IF(N301="zákl. přenesená",J301,0)</f>
        <v>0</v>
      </c>
      <c r="BH301" s="146">
        <f>IF(N301="sníž. přenesená",J301,0)</f>
        <v>0</v>
      </c>
      <c r="BI301" s="146">
        <f>IF(N301="nulová",J301,0)</f>
        <v>0</v>
      </c>
      <c r="BJ301" s="13" t="s">
        <v>83</v>
      </c>
      <c r="BK301" s="146">
        <f>ROUND(I301*H301,2)</f>
        <v>0</v>
      </c>
      <c r="BL301" s="13" t="s">
        <v>248</v>
      </c>
      <c r="BM301" s="145" t="s">
        <v>479</v>
      </c>
    </row>
    <row r="302" spans="2:65" s="25" customFormat="1">
      <c r="B302" s="26"/>
      <c r="D302" s="147" t="s">
        <v>137</v>
      </c>
      <c r="F302" s="148" t="s">
        <v>480</v>
      </c>
      <c r="I302" s="5"/>
      <c r="L302" s="26"/>
      <c r="M302" s="149"/>
      <c r="T302" s="50"/>
      <c r="AT302" s="13" t="s">
        <v>137</v>
      </c>
      <c r="AU302" s="13" t="s">
        <v>85</v>
      </c>
    </row>
    <row r="303" spans="2:65" s="25" customFormat="1" ht="24.2" customHeight="1">
      <c r="B303" s="26"/>
      <c r="C303" s="134" t="s">
        <v>481</v>
      </c>
      <c r="D303" s="134" t="s">
        <v>131</v>
      </c>
      <c r="E303" s="135" t="s">
        <v>482</v>
      </c>
      <c r="F303" s="136" t="s">
        <v>483</v>
      </c>
      <c r="G303" s="137" t="s">
        <v>134</v>
      </c>
      <c r="H303" s="138">
        <v>17.78</v>
      </c>
      <c r="I303" s="4"/>
      <c r="J303" s="139">
        <f>ROUND(I303*H303,2)</f>
        <v>0</v>
      </c>
      <c r="K303" s="140"/>
      <c r="L303" s="26"/>
      <c r="M303" s="141" t="s">
        <v>1</v>
      </c>
      <c r="N303" s="142" t="s">
        <v>40</v>
      </c>
      <c r="P303" s="143">
        <f>O303*H303</f>
        <v>0</v>
      </c>
      <c r="Q303" s="143">
        <v>1.7000000000000001E-4</v>
      </c>
      <c r="R303" s="143">
        <f>Q303*H303</f>
        <v>3.0226000000000003E-3</v>
      </c>
      <c r="S303" s="143">
        <v>0</v>
      </c>
      <c r="T303" s="144">
        <f>S303*H303</f>
        <v>0</v>
      </c>
      <c r="AR303" s="145" t="s">
        <v>248</v>
      </c>
      <c r="AT303" s="145" t="s">
        <v>131</v>
      </c>
      <c r="AU303" s="145" t="s">
        <v>85</v>
      </c>
      <c r="AY303" s="13" t="s">
        <v>128</v>
      </c>
      <c r="BE303" s="146">
        <f>IF(N303="základní",J303,0)</f>
        <v>0</v>
      </c>
      <c r="BF303" s="146">
        <f>IF(N303="snížená",J303,0)</f>
        <v>0</v>
      </c>
      <c r="BG303" s="146">
        <f>IF(N303="zákl. přenesená",J303,0)</f>
        <v>0</v>
      </c>
      <c r="BH303" s="146">
        <f>IF(N303="sníž. přenesená",J303,0)</f>
        <v>0</v>
      </c>
      <c r="BI303" s="146">
        <f>IF(N303="nulová",J303,0)</f>
        <v>0</v>
      </c>
      <c r="BJ303" s="13" t="s">
        <v>83</v>
      </c>
      <c r="BK303" s="146">
        <f>ROUND(I303*H303,2)</f>
        <v>0</v>
      </c>
      <c r="BL303" s="13" t="s">
        <v>248</v>
      </c>
      <c r="BM303" s="145" t="s">
        <v>484</v>
      </c>
    </row>
    <row r="304" spans="2:65" s="25" customFormat="1">
      <c r="B304" s="26"/>
      <c r="D304" s="147" t="s">
        <v>137</v>
      </c>
      <c r="F304" s="148" t="s">
        <v>485</v>
      </c>
      <c r="I304" s="5"/>
      <c r="L304" s="26"/>
      <c r="M304" s="149"/>
      <c r="T304" s="50"/>
      <c r="AT304" s="13" t="s">
        <v>137</v>
      </c>
      <c r="AU304" s="13" t="s">
        <v>85</v>
      </c>
    </row>
    <row r="305" spans="2:65" s="25" customFormat="1" ht="24.2" customHeight="1">
      <c r="B305" s="26"/>
      <c r="C305" s="134" t="s">
        <v>486</v>
      </c>
      <c r="D305" s="134" t="s">
        <v>131</v>
      </c>
      <c r="E305" s="135" t="s">
        <v>487</v>
      </c>
      <c r="F305" s="136" t="s">
        <v>488</v>
      </c>
      <c r="G305" s="137" t="s">
        <v>134</v>
      </c>
      <c r="H305" s="138">
        <v>17.78</v>
      </c>
      <c r="I305" s="4"/>
      <c r="J305" s="139">
        <f>ROUND(I305*H305,2)</f>
        <v>0</v>
      </c>
      <c r="K305" s="140"/>
      <c r="L305" s="26"/>
      <c r="M305" s="141" t="s">
        <v>1</v>
      </c>
      <c r="N305" s="142" t="s">
        <v>40</v>
      </c>
      <c r="P305" s="143">
        <f>O305*H305</f>
        <v>0</v>
      </c>
      <c r="Q305" s="143">
        <v>1.2E-4</v>
      </c>
      <c r="R305" s="143">
        <f>Q305*H305</f>
        <v>2.1336000000000003E-3</v>
      </c>
      <c r="S305" s="143">
        <v>0</v>
      </c>
      <c r="T305" s="144">
        <f>S305*H305</f>
        <v>0</v>
      </c>
      <c r="AR305" s="145" t="s">
        <v>248</v>
      </c>
      <c r="AT305" s="145" t="s">
        <v>131</v>
      </c>
      <c r="AU305" s="145" t="s">
        <v>85</v>
      </c>
      <c r="AY305" s="13" t="s">
        <v>128</v>
      </c>
      <c r="BE305" s="146">
        <f>IF(N305="základní",J305,0)</f>
        <v>0</v>
      </c>
      <c r="BF305" s="146">
        <f>IF(N305="snížená",J305,0)</f>
        <v>0</v>
      </c>
      <c r="BG305" s="146">
        <f>IF(N305="zákl. přenesená",J305,0)</f>
        <v>0</v>
      </c>
      <c r="BH305" s="146">
        <f>IF(N305="sníž. přenesená",J305,0)</f>
        <v>0</v>
      </c>
      <c r="BI305" s="146">
        <f>IF(N305="nulová",J305,0)</f>
        <v>0</v>
      </c>
      <c r="BJ305" s="13" t="s">
        <v>83</v>
      </c>
      <c r="BK305" s="146">
        <f>ROUND(I305*H305,2)</f>
        <v>0</v>
      </c>
      <c r="BL305" s="13" t="s">
        <v>248</v>
      </c>
      <c r="BM305" s="145" t="s">
        <v>489</v>
      </c>
    </row>
    <row r="306" spans="2:65" s="25" customFormat="1">
      <c r="B306" s="26"/>
      <c r="D306" s="147" t="s">
        <v>137</v>
      </c>
      <c r="F306" s="148" t="s">
        <v>490</v>
      </c>
      <c r="I306" s="5"/>
      <c r="L306" s="26"/>
      <c r="M306" s="149"/>
      <c r="T306" s="50"/>
      <c r="AT306" s="13" t="s">
        <v>137</v>
      </c>
      <c r="AU306" s="13" t="s">
        <v>85</v>
      </c>
    </row>
    <row r="307" spans="2:65" s="159" customFormat="1">
      <c r="B307" s="158"/>
      <c r="D307" s="152" t="s">
        <v>139</v>
      </c>
      <c r="E307" s="160" t="s">
        <v>1</v>
      </c>
      <c r="F307" s="161" t="s">
        <v>491</v>
      </c>
      <c r="H307" s="160" t="s">
        <v>1</v>
      </c>
      <c r="I307" s="7"/>
      <c r="L307" s="158"/>
      <c r="M307" s="162"/>
      <c r="T307" s="163"/>
      <c r="AT307" s="160" t="s">
        <v>139</v>
      </c>
      <c r="AU307" s="160" t="s">
        <v>85</v>
      </c>
      <c r="AV307" s="159" t="s">
        <v>83</v>
      </c>
      <c r="AW307" s="159" t="s">
        <v>31</v>
      </c>
      <c r="AX307" s="159" t="s">
        <v>75</v>
      </c>
      <c r="AY307" s="160" t="s">
        <v>128</v>
      </c>
    </row>
    <row r="308" spans="2:65" s="151" customFormat="1">
      <c r="B308" s="150"/>
      <c r="D308" s="152" t="s">
        <v>139</v>
      </c>
      <c r="E308" s="153" t="s">
        <v>1</v>
      </c>
      <c r="F308" s="154" t="s">
        <v>492</v>
      </c>
      <c r="H308" s="155">
        <v>17.78</v>
      </c>
      <c r="I308" s="6"/>
      <c r="L308" s="150"/>
      <c r="M308" s="156"/>
      <c r="T308" s="157"/>
      <c r="AT308" s="153" t="s">
        <v>139</v>
      </c>
      <c r="AU308" s="153" t="s">
        <v>85</v>
      </c>
      <c r="AV308" s="151" t="s">
        <v>85</v>
      </c>
      <c r="AW308" s="151" t="s">
        <v>31</v>
      </c>
      <c r="AX308" s="151" t="s">
        <v>83</v>
      </c>
      <c r="AY308" s="153" t="s">
        <v>128</v>
      </c>
    </row>
    <row r="309" spans="2:65" s="25" customFormat="1" ht="24.2" customHeight="1">
      <c r="B309" s="26"/>
      <c r="C309" s="134" t="s">
        <v>129</v>
      </c>
      <c r="D309" s="134" t="s">
        <v>131</v>
      </c>
      <c r="E309" s="135" t="s">
        <v>493</v>
      </c>
      <c r="F309" s="136" t="s">
        <v>494</v>
      </c>
      <c r="G309" s="137" t="s">
        <v>134</v>
      </c>
      <c r="H309" s="138">
        <v>2.2000000000000002</v>
      </c>
      <c r="I309" s="4"/>
      <c r="J309" s="139">
        <f>ROUND(I309*H309,2)</f>
        <v>0</v>
      </c>
      <c r="K309" s="140"/>
      <c r="L309" s="26"/>
      <c r="M309" s="141" t="s">
        <v>1</v>
      </c>
      <c r="N309" s="142" t="s">
        <v>40</v>
      </c>
      <c r="P309" s="143">
        <f>O309*H309</f>
        <v>0</v>
      </c>
      <c r="Q309" s="143">
        <v>8.0000000000000007E-5</v>
      </c>
      <c r="R309" s="143">
        <f>Q309*H309</f>
        <v>1.7600000000000002E-4</v>
      </c>
      <c r="S309" s="143">
        <v>0</v>
      </c>
      <c r="T309" s="144">
        <f>S309*H309</f>
        <v>0</v>
      </c>
      <c r="AR309" s="145" t="s">
        <v>248</v>
      </c>
      <c r="AT309" s="145" t="s">
        <v>131</v>
      </c>
      <c r="AU309" s="145" t="s">
        <v>85</v>
      </c>
      <c r="AY309" s="13" t="s">
        <v>128</v>
      </c>
      <c r="BE309" s="146">
        <f>IF(N309="základní",J309,0)</f>
        <v>0</v>
      </c>
      <c r="BF309" s="146">
        <f>IF(N309="snížená",J309,0)</f>
        <v>0</v>
      </c>
      <c r="BG309" s="146">
        <f>IF(N309="zákl. přenesená",J309,0)</f>
        <v>0</v>
      </c>
      <c r="BH309" s="146">
        <f>IF(N309="sníž. přenesená",J309,0)</f>
        <v>0</v>
      </c>
      <c r="BI309" s="146">
        <f>IF(N309="nulová",J309,0)</f>
        <v>0</v>
      </c>
      <c r="BJ309" s="13" t="s">
        <v>83</v>
      </c>
      <c r="BK309" s="146">
        <f>ROUND(I309*H309,2)</f>
        <v>0</v>
      </c>
      <c r="BL309" s="13" t="s">
        <v>248</v>
      </c>
      <c r="BM309" s="145" t="s">
        <v>495</v>
      </c>
    </row>
    <row r="310" spans="2:65" s="25" customFormat="1">
      <c r="B310" s="26"/>
      <c r="D310" s="147" t="s">
        <v>137</v>
      </c>
      <c r="F310" s="148" t="s">
        <v>496</v>
      </c>
      <c r="I310" s="5"/>
      <c r="L310" s="26"/>
      <c r="M310" s="149"/>
      <c r="T310" s="50"/>
      <c r="AT310" s="13" t="s">
        <v>137</v>
      </c>
      <c r="AU310" s="13" t="s">
        <v>85</v>
      </c>
    </row>
    <row r="311" spans="2:65" s="159" customFormat="1">
      <c r="B311" s="158"/>
      <c r="D311" s="152" t="s">
        <v>139</v>
      </c>
      <c r="E311" s="160" t="s">
        <v>1</v>
      </c>
      <c r="F311" s="161" t="s">
        <v>497</v>
      </c>
      <c r="H311" s="160" t="s">
        <v>1</v>
      </c>
      <c r="I311" s="7"/>
      <c r="L311" s="158"/>
      <c r="M311" s="162"/>
      <c r="T311" s="163"/>
      <c r="AT311" s="160" t="s">
        <v>139</v>
      </c>
      <c r="AU311" s="160" t="s">
        <v>85</v>
      </c>
      <c r="AV311" s="159" t="s">
        <v>83</v>
      </c>
      <c r="AW311" s="159" t="s">
        <v>31</v>
      </c>
      <c r="AX311" s="159" t="s">
        <v>75</v>
      </c>
      <c r="AY311" s="160" t="s">
        <v>128</v>
      </c>
    </row>
    <row r="312" spans="2:65" s="151" customFormat="1">
      <c r="B312" s="150"/>
      <c r="D312" s="152" t="s">
        <v>139</v>
      </c>
      <c r="E312" s="153" t="s">
        <v>1</v>
      </c>
      <c r="F312" s="154" t="s">
        <v>498</v>
      </c>
      <c r="H312" s="155">
        <v>2.2000000000000002</v>
      </c>
      <c r="I312" s="6"/>
      <c r="L312" s="150"/>
      <c r="M312" s="156"/>
      <c r="T312" s="157"/>
      <c r="AT312" s="153" t="s">
        <v>139</v>
      </c>
      <c r="AU312" s="153" t="s">
        <v>85</v>
      </c>
      <c r="AV312" s="151" t="s">
        <v>85</v>
      </c>
      <c r="AW312" s="151" t="s">
        <v>31</v>
      </c>
      <c r="AX312" s="151" t="s">
        <v>83</v>
      </c>
      <c r="AY312" s="153" t="s">
        <v>128</v>
      </c>
    </row>
    <row r="313" spans="2:65" s="25" customFormat="1" ht="24.2" customHeight="1">
      <c r="B313" s="26"/>
      <c r="C313" s="134" t="s">
        <v>499</v>
      </c>
      <c r="D313" s="134" t="s">
        <v>131</v>
      </c>
      <c r="E313" s="135" t="s">
        <v>500</v>
      </c>
      <c r="F313" s="136" t="s">
        <v>501</v>
      </c>
      <c r="G313" s="137" t="s">
        <v>134</v>
      </c>
      <c r="H313" s="138">
        <v>2.2000000000000002</v>
      </c>
      <c r="I313" s="4"/>
      <c r="J313" s="139">
        <f>ROUND(I313*H313,2)</f>
        <v>0</v>
      </c>
      <c r="K313" s="140"/>
      <c r="L313" s="26"/>
      <c r="M313" s="141" t="s">
        <v>1</v>
      </c>
      <c r="N313" s="142" t="s">
        <v>40</v>
      </c>
      <c r="P313" s="143">
        <f>O313*H313</f>
        <v>0</v>
      </c>
      <c r="Q313" s="143">
        <v>1.2999999999999999E-4</v>
      </c>
      <c r="R313" s="143">
        <f>Q313*H313</f>
        <v>2.8600000000000001E-4</v>
      </c>
      <c r="S313" s="143">
        <v>0</v>
      </c>
      <c r="T313" s="144">
        <f>S313*H313</f>
        <v>0</v>
      </c>
      <c r="AR313" s="145" t="s">
        <v>248</v>
      </c>
      <c r="AT313" s="145" t="s">
        <v>131</v>
      </c>
      <c r="AU313" s="145" t="s">
        <v>85</v>
      </c>
      <c r="AY313" s="13" t="s">
        <v>128</v>
      </c>
      <c r="BE313" s="146">
        <f>IF(N313="základní",J313,0)</f>
        <v>0</v>
      </c>
      <c r="BF313" s="146">
        <f>IF(N313="snížená",J313,0)</f>
        <v>0</v>
      </c>
      <c r="BG313" s="146">
        <f>IF(N313="zákl. přenesená",J313,0)</f>
        <v>0</v>
      </c>
      <c r="BH313" s="146">
        <f>IF(N313="sníž. přenesená",J313,0)</f>
        <v>0</v>
      </c>
      <c r="BI313" s="146">
        <f>IF(N313="nulová",J313,0)</f>
        <v>0</v>
      </c>
      <c r="BJ313" s="13" t="s">
        <v>83</v>
      </c>
      <c r="BK313" s="146">
        <f>ROUND(I313*H313,2)</f>
        <v>0</v>
      </c>
      <c r="BL313" s="13" t="s">
        <v>248</v>
      </c>
      <c r="BM313" s="145" t="s">
        <v>502</v>
      </c>
    </row>
    <row r="314" spans="2:65" s="25" customFormat="1">
      <c r="B314" s="26"/>
      <c r="D314" s="147" t="s">
        <v>137</v>
      </c>
      <c r="F314" s="148" t="s">
        <v>503</v>
      </c>
      <c r="I314" s="5"/>
      <c r="L314" s="26"/>
      <c r="M314" s="149"/>
      <c r="T314" s="50"/>
      <c r="AT314" s="13" t="s">
        <v>137</v>
      </c>
      <c r="AU314" s="13" t="s">
        <v>85</v>
      </c>
    </row>
    <row r="315" spans="2:65" s="25" customFormat="1" ht="24.2" customHeight="1">
      <c r="B315" s="26"/>
      <c r="C315" s="134" t="s">
        <v>504</v>
      </c>
      <c r="D315" s="134" t="s">
        <v>131</v>
      </c>
      <c r="E315" s="135" t="s">
        <v>505</v>
      </c>
      <c r="F315" s="136" t="s">
        <v>506</v>
      </c>
      <c r="G315" s="137" t="s">
        <v>134</v>
      </c>
      <c r="H315" s="138">
        <v>2.2000000000000002</v>
      </c>
      <c r="I315" s="4"/>
      <c r="J315" s="139">
        <f>ROUND(I315*H315,2)</f>
        <v>0</v>
      </c>
      <c r="K315" s="140"/>
      <c r="L315" s="26"/>
      <c r="M315" s="141" t="s">
        <v>1</v>
      </c>
      <c r="N315" s="142" t="s">
        <v>40</v>
      </c>
      <c r="P315" s="143">
        <f>O315*H315</f>
        <v>0</v>
      </c>
      <c r="Q315" s="143">
        <v>2.3000000000000001E-4</v>
      </c>
      <c r="R315" s="143">
        <f>Q315*H315</f>
        <v>5.0600000000000005E-4</v>
      </c>
      <c r="S315" s="143">
        <v>0</v>
      </c>
      <c r="T315" s="144">
        <f>S315*H315</f>
        <v>0</v>
      </c>
      <c r="AR315" s="145" t="s">
        <v>248</v>
      </c>
      <c r="AT315" s="145" t="s">
        <v>131</v>
      </c>
      <c r="AU315" s="145" t="s">
        <v>85</v>
      </c>
      <c r="AY315" s="13" t="s">
        <v>128</v>
      </c>
      <c r="BE315" s="146">
        <f>IF(N315="základní",J315,0)</f>
        <v>0</v>
      </c>
      <c r="BF315" s="146">
        <f>IF(N315="snížená",J315,0)</f>
        <v>0</v>
      </c>
      <c r="BG315" s="146">
        <f>IF(N315="zákl. přenesená",J315,0)</f>
        <v>0</v>
      </c>
      <c r="BH315" s="146">
        <f>IF(N315="sníž. přenesená",J315,0)</f>
        <v>0</v>
      </c>
      <c r="BI315" s="146">
        <f>IF(N315="nulová",J315,0)</f>
        <v>0</v>
      </c>
      <c r="BJ315" s="13" t="s">
        <v>83</v>
      </c>
      <c r="BK315" s="146">
        <f>ROUND(I315*H315,2)</f>
        <v>0</v>
      </c>
      <c r="BL315" s="13" t="s">
        <v>248</v>
      </c>
      <c r="BM315" s="145" t="s">
        <v>507</v>
      </c>
    </row>
    <row r="316" spans="2:65" s="25" customFormat="1">
      <c r="B316" s="26"/>
      <c r="D316" s="147" t="s">
        <v>137</v>
      </c>
      <c r="F316" s="148" t="s">
        <v>508</v>
      </c>
      <c r="I316" s="5"/>
      <c r="L316" s="26"/>
      <c r="M316" s="149"/>
      <c r="T316" s="50"/>
      <c r="AT316" s="13" t="s">
        <v>137</v>
      </c>
      <c r="AU316" s="13" t="s">
        <v>85</v>
      </c>
    </row>
    <row r="317" spans="2:65" s="25" customFormat="1" ht="16.5" customHeight="1">
      <c r="B317" s="26"/>
      <c r="C317" s="134" t="s">
        <v>509</v>
      </c>
      <c r="D317" s="134" t="s">
        <v>131</v>
      </c>
      <c r="E317" s="135" t="s">
        <v>510</v>
      </c>
      <c r="F317" s="136" t="s">
        <v>511</v>
      </c>
      <c r="G317" s="137" t="s">
        <v>134</v>
      </c>
      <c r="H317" s="138">
        <v>90.4</v>
      </c>
      <c r="I317" s="4"/>
      <c r="J317" s="139">
        <f>ROUND(I317*H317,2)</f>
        <v>0</v>
      </c>
      <c r="K317" s="140"/>
      <c r="L317" s="26"/>
      <c r="M317" s="141" t="s">
        <v>1</v>
      </c>
      <c r="N317" s="142" t="s">
        <v>40</v>
      </c>
      <c r="P317" s="143">
        <f>O317*H317</f>
        <v>0</v>
      </c>
      <c r="Q317" s="143">
        <v>6.9999999999999994E-5</v>
      </c>
      <c r="R317" s="143">
        <f>Q317*H317</f>
        <v>6.3279999999999994E-3</v>
      </c>
      <c r="S317" s="143">
        <v>0</v>
      </c>
      <c r="T317" s="144">
        <f>S317*H317</f>
        <v>0</v>
      </c>
      <c r="AR317" s="145" t="s">
        <v>248</v>
      </c>
      <c r="AT317" s="145" t="s">
        <v>131</v>
      </c>
      <c r="AU317" s="145" t="s">
        <v>85</v>
      </c>
      <c r="AY317" s="13" t="s">
        <v>128</v>
      </c>
      <c r="BE317" s="146">
        <f>IF(N317="základní",J317,0)</f>
        <v>0</v>
      </c>
      <c r="BF317" s="146">
        <f>IF(N317="snížená",J317,0)</f>
        <v>0</v>
      </c>
      <c r="BG317" s="146">
        <f>IF(N317="zákl. přenesená",J317,0)</f>
        <v>0</v>
      </c>
      <c r="BH317" s="146">
        <f>IF(N317="sníž. přenesená",J317,0)</f>
        <v>0</v>
      </c>
      <c r="BI317" s="146">
        <f>IF(N317="nulová",J317,0)</f>
        <v>0</v>
      </c>
      <c r="BJ317" s="13" t="s">
        <v>83</v>
      </c>
      <c r="BK317" s="146">
        <f>ROUND(I317*H317,2)</f>
        <v>0</v>
      </c>
      <c r="BL317" s="13" t="s">
        <v>248</v>
      </c>
      <c r="BM317" s="145" t="s">
        <v>512</v>
      </c>
    </row>
    <row r="318" spans="2:65" s="25" customFormat="1">
      <c r="B318" s="26"/>
      <c r="D318" s="147" t="s">
        <v>137</v>
      </c>
      <c r="F318" s="148" t="s">
        <v>513</v>
      </c>
      <c r="I318" s="5"/>
      <c r="L318" s="26"/>
      <c r="M318" s="149"/>
      <c r="T318" s="50"/>
      <c r="AT318" s="13" t="s">
        <v>137</v>
      </c>
      <c r="AU318" s="13" t="s">
        <v>85</v>
      </c>
    </row>
    <row r="319" spans="2:65" s="25" customFormat="1" ht="24.2" customHeight="1">
      <c r="B319" s="26"/>
      <c r="C319" s="134" t="s">
        <v>514</v>
      </c>
      <c r="D319" s="134" t="s">
        <v>131</v>
      </c>
      <c r="E319" s="135" t="s">
        <v>515</v>
      </c>
      <c r="F319" s="136" t="s">
        <v>516</v>
      </c>
      <c r="G319" s="137" t="s">
        <v>134</v>
      </c>
      <c r="H319" s="138">
        <v>23.4</v>
      </c>
      <c r="I319" s="4"/>
      <c r="J319" s="139">
        <f>ROUND(I319*H319,2)</f>
        <v>0</v>
      </c>
      <c r="K319" s="140"/>
      <c r="L319" s="26"/>
      <c r="M319" s="141" t="s">
        <v>1</v>
      </c>
      <c r="N319" s="142" t="s">
        <v>40</v>
      </c>
      <c r="P319" s="143">
        <f>O319*H319</f>
        <v>0</v>
      </c>
      <c r="Q319" s="143">
        <v>1.7000000000000001E-4</v>
      </c>
      <c r="R319" s="143">
        <f>Q319*H319</f>
        <v>3.9779999999999998E-3</v>
      </c>
      <c r="S319" s="143">
        <v>0</v>
      </c>
      <c r="T319" s="144">
        <f>S319*H319</f>
        <v>0</v>
      </c>
      <c r="AR319" s="145" t="s">
        <v>248</v>
      </c>
      <c r="AT319" s="145" t="s">
        <v>131</v>
      </c>
      <c r="AU319" s="145" t="s">
        <v>85</v>
      </c>
      <c r="AY319" s="13" t="s">
        <v>128</v>
      </c>
      <c r="BE319" s="146">
        <f>IF(N319="základní",J319,0)</f>
        <v>0</v>
      </c>
      <c r="BF319" s="146">
        <f>IF(N319="snížená",J319,0)</f>
        <v>0</v>
      </c>
      <c r="BG319" s="146">
        <f>IF(N319="zákl. přenesená",J319,0)</f>
        <v>0</v>
      </c>
      <c r="BH319" s="146">
        <f>IF(N319="sníž. přenesená",J319,0)</f>
        <v>0</v>
      </c>
      <c r="BI319" s="146">
        <f>IF(N319="nulová",J319,0)</f>
        <v>0</v>
      </c>
      <c r="BJ319" s="13" t="s">
        <v>83</v>
      </c>
      <c r="BK319" s="146">
        <f>ROUND(I319*H319,2)</f>
        <v>0</v>
      </c>
      <c r="BL319" s="13" t="s">
        <v>248</v>
      </c>
      <c r="BM319" s="145" t="s">
        <v>517</v>
      </c>
    </row>
    <row r="320" spans="2:65" s="25" customFormat="1">
      <c r="B320" s="26"/>
      <c r="D320" s="147" t="s">
        <v>137</v>
      </c>
      <c r="F320" s="148" t="s">
        <v>518</v>
      </c>
      <c r="I320" s="5"/>
      <c r="L320" s="26"/>
      <c r="M320" s="149"/>
      <c r="T320" s="50"/>
      <c r="AT320" s="13" t="s">
        <v>137</v>
      </c>
      <c r="AU320" s="13" t="s">
        <v>85</v>
      </c>
    </row>
    <row r="321" spans="2:65" s="151" customFormat="1">
      <c r="B321" s="150"/>
      <c r="D321" s="152" t="s">
        <v>139</v>
      </c>
      <c r="E321" s="153" t="s">
        <v>1</v>
      </c>
      <c r="F321" s="154" t="s">
        <v>519</v>
      </c>
      <c r="H321" s="155">
        <v>23.4</v>
      </c>
      <c r="I321" s="6"/>
      <c r="L321" s="150"/>
      <c r="M321" s="156"/>
      <c r="T321" s="157"/>
      <c r="AT321" s="153" t="s">
        <v>139</v>
      </c>
      <c r="AU321" s="153" t="s">
        <v>85</v>
      </c>
      <c r="AV321" s="151" t="s">
        <v>85</v>
      </c>
      <c r="AW321" s="151" t="s">
        <v>31</v>
      </c>
      <c r="AX321" s="151" t="s">
        <v>83</v>
      </c>
      <c r="AY321" s="153" t="s">
        <v>128</v>
      </c>
    </row>
    <row r="322" spans="2:65" s="25" customFormat="1" ht="24.2" customHeight="1">
      <c r="B322" s="26"/>
      <c r="C322" s="134" t="s">
        <v>520</v>
      </c>
      <c r="D322" s="134" t="s">
        <v>131</v>
      </c>
      <c r="E322" s="135" t="s">
        <v>521</v>
      </c>
      <c r="F322" s="136" t="s">
        <v>522</v>
      </c>
      <c r="G322" s="137" t="s">
        <v>134</v>
      </c>
      <c r="H322" s="138">
        <v>23.4</v>
      </c>
      <c r="I322" s="4"/>
      <c r="J322" s="139">
        <f>ROUND(I322*H322,2)</f>
        <v>0</v>
      </c>
      <c r="K322" s="140"/>
      <c r="L322" s="26"/>
      <c r="M322" s="141" t="s">
        <v>1</v>
      </c>
      <c r="N322" s="142" t="s">
        <v>40</v>
      </c>
      <c r="P322" s="143">
        <f>O322*H322</f>
        <v>0</v>
      </c>
      <c r="Q322" s="143">
        <v>4.2999999999999999E-4</v>
      </c>
      <c r="R322" s="143">
        <f>Q322*H322</f>
        <v>1.0062E-2</v>
      </c>
      <c r="S322" s="143">
        <v>0</v>
      </c>
      <c r="T322" s="144">
        <f>S322*H322</f>
        <v>0</v>
      </c>
      <c r="AR322" s="145" t="s">
        <v>248</v>
      </c>
      <c r="AT322" s="145" t="s">
        <v>131</v>
      </c>
      <c r="AU322" s="145" t="s">
        <v>85</v>
      </c>
      <c r="AY322" s="13" t="s">
        <v>128</v>
      </c>
      <c r="BE322" s="146">
        <f>IF(N322="základní",J322,0)</f>
        <v>0</v>
      </c>
      <c r="BF322" s="146">
        <f>IF(N322="snížená",J322,0)</f>
        <v>0</v>
      </c>
      <c r="BG322" s="146">
        <f>IF(N322="zákl. přenesená",J322,0)</f>
        <v>0</v>
      </c>
      <c r="BH322" s="146">
        <f>IF(N322="sníž. přenesená",J322,0)</f>
        <v>0</v>
      </c>
      <c r="BI322" s="146">
        <f>IF(N322="nulová",J322,0)</f>
        <v>0</v>
      </c>
      <c r="BJ322" s="13" t="s">
        <v>83</v>
      </c>
      <c r="BK322" s="146">
        <f>ROUND(I322*H322,2)</f>
        <v>0</v>
      </c>
      <c r="BL322" s="13" t="s">
        <v>248</v>
      </c>
      <c r="BM322" s="145" t="s">
        <v>523</v>
      </c>
    </row>
    <row r="323" spans="2:65" s="25" customFormat="1">
      <c r="B323" s="26"/>
      <c r="D323" s="147" t="s">
        <v>137</v>
      </c>
      <c r="F323" s="148" t="s">
        <v>524</v>
      </c>
      <c r="I323" s="5"/>
      <c r="L323" s="26"/>
      <c r="M323" s="149"/>
      <c r="T323" s="50"/>
      <c r="AT323" s="13" t="s">
        <v>137</v>
      </c>
      <c r="AU323" s="13" t="s">
        <v>85</v>
      </c>
    </row>
    <row r="324" spans="2:65" s="25" customFormat="1" ht="21.75" customHeight="1">
      <c r="B324" s="26"/>
      <c r="C324" s="134" t="s">
        <v>525</v>
      </c>
      <c r="D324" s="134" t="s">
        <v>131</v>
      </c>
      <c r="E324" s="135" t="s">
        <v>526</v>
      </c>
      <c r="F324" s="136" t="s">
        <v>527</v>
      </c>
      <c r="G324" s="137" t="s">
        <v>176</v>
      </c>
      <c r="H324" s="138">
        <v>90.4</v>
      </c>
      <c r="I324" s="4"/>
      <c r="J324" s="139">
        <f>ROUND(I324*H324,2)</f>
        <v>0</v>
      </c>
      <c r="K324" s="140"/>
      <c r="L324" s="26"/>
      <c r="M324" s="141" t="s">
        <v>1</v>
      </c>
      <c r="N324" s="142" t="s">
        <v>40</v>
      </c>
      <c r="P324" s="143">
        <f>O324*H324</f>
        <v>0</v>
      </c>
      <c r="Q324" s="143">
        <v>6.0000000000000002E-5</v>
      </c>
      <c r="R324" s="143">
        <f>Q324*H324</f>
        <v>5.4240000000000009E-3</v>
      </c>
      <c r="S324" s="143">
        <v>0</v>
      </c>
      <c r="T324" s="144">
        <f>S324*H324</f>
        <v>0</v>
      </c>
      <c r="AR324" s="145" t="s">
        <v>248</v>
      </c>
      <c r="AT324" s="145" t="s">
        <v>131</v>
      </c>
      <c r="AU324" s="145" t="s">
        <v>85</v>
      </c>
      <c r="AY324" s="13" t="s">
        <v>128</v>
      </c>
      <c r="BE324" s="146">
        <f>IF(N324="základní",J324,0)</f>
        <v>0</v>
      </c>
      <c r="BF324" s="146">
        <f>IF(N324="snížená",J324,0)</f>
        <v>0</v>
      </c>
      <c r="BG324" s="146">
        <f>IF(N324="zákl. přenesená",J324,0)</f>
        <v>0</v>
      </c>
      <c r="BH324" s="146">
        <f>IF(N324="sníž. přenesená",J324,0)</f>
        <v>0</v>
      </c>
      <c r="BI324" s="146">
        <f>IF(N324="nulová",J324,0)</f>
        <v>0</v>
      </c>
      <c r="BJ324" s="13" t="s">
        <v>83</v>
      </c>
      <c r="BK324" s="146">
        <f>ROUND(I324*H324,2)</f>
        <v>0</v>
      </c>
      <c r="BL324" s="13" t="s">
        <v>248</v>
      </c>
      <c r="BM324" s="145" t="s">
        <v>528</v>
      </c>
    </row>
    <row r="325" spans="2:65" s="159" customFormat="1">
      <c r="B325" s="158"/>
      <c r="D325" s="152" t="s">
        <v>139</v>
      </c>
      <c r="E325" s="160" t="s">
        <v>1</v>
      </c>
      <c r="F325" s="161" t="s">
        <v>529</v>
      </c>
      <c r="H325" s="160" t="s">
        <v>1</v>
      </c>
      <c r="I325" s="7"/>
      <c r="L325" s="158"/>
      <c r="M325" s="162"/>
      <c r="T325" s="163"/>
      <c r="AT325" s="160" t="s">
        <v>139</v>
      </c>
      <c r="AU325" s="160" t="s">
        <v>85</v>
      </c>
      <c r="AV325" s="159" t="s">
        <v>83</v>
      </c>
      <c r="AW325" s="159" t="s">
        <v>31</v>
      </c>
      <c r="AX325" s="159" t="s">
        <v>75</v>
      </c>
      <c r="AY325" s="160" t="s">
        <v>128</v>
      </c>
    </row>
    <row r="326" spans="2:65" s="151" customFormat="1">
      <c r="B326" s="150"/>
      <c r="D326" s="152" t="s">
        <v>139</v>
      </c>
      <c r="E326" s="153" t="s">
        <v>1</v>
      </c>
      <c r="F326" s="154" t="s">
        <v>530</v>
      </c>
      <c r="H326" s="155">
        <v>5</v>
      </c>
      <c r="I326" s="6"/>
      <c r="L326" s="150"/>
      <c r="M326" s="156"/>
      <c r="T326" s="157"/>
      <c r="AT326" s="153" t="s">
        <v>139</v>
      </c>
      <c r="AU326" s="153" t="s">
        <v>85</v>
      </c>
      <c r="AV326" s="151" t="s">
        <v>85</v>
      </c>
      <c r="AW326" s="151" t="s">
        <v>31</v>
      </c>
      <c r="AX326" s="151" t="s">
        <v>75</v>
      </c>
      <c r="AY326" s="153" t="s">
        <v>128</v>
      </c>
    </row>
    <row r="327" spans="2:65" s="159" customFormat="1">
      <c r="B327" s="158"/>
      <c r="D327" s="152" t="s">
        <v>139</v>
      </c>
      <c r="E327" s="160" t="s">
        <v>1</v>
      </c>
      <c r="F327" s="161" t="s">
        <v>531</v>
      </c>
      <c r="H327" s="160" t="s">
        <v>1</v>
      </c>
      <c r="I327" s="7"/>
      <c r="L327" s="158"/>
      <c r="M327" s="162"/>
      <c r="T327" s="163"/>
      <c r="AT327" s="160" t="s">
        <v>139</v>
      </c>
      <c r="AU327" s="160" t="s">
        <v>85</v>
      </c>
      <c r="AV327" s="159" t="s">
        <v>83</v>
      </c>
      <c r="AW327" s="159" t="s">
        <v>31</v>
      </c>
      <c r="AX327" s="159" t="s">
        <v>75</v>
      </c>
      <c r="AY327" s="160" t="s">
        <v>128</v>
      </c>
    </row>
    <row r="328" spans="2:65" s="151" customFormat="1">
      <c r="B328" s="150"/>
      <c r="D328" s="152" t="s">
        <v>139</v>
      </c>
      <c r="E328" s="153" t="s">
        <v>1</v>
      </c>
      <c r="F328" s="154" t="s">
        <v>532</v>
      </c>
      <c r="H328" s="155">
        <v>85.4</v>
      </c>
      <c r="I328" s="6"/>
      <c r="L328" s="150"/>
      <c r="M328" s="156"/>
      <c r="T328" s="157"/>
      <c r="AT328" s="153" t="s">
        <v>139</v>
      </c>
      <c r="AU328" s="153" t="s">
        <v>85</v>
      </c>
      <c r="AV328" s="151" t="s">
        <v>85</v>
      </c>
      <c r="AW328" s="151" t="s">
        <v>31</v>
      </c>
      <c r="AX328" s="151" t="s">
        <v>75</v>
      </c>
      <c r="AY328" s="153" t="s">
        <v>128</v>
      </c>
    </row>
    <row r="329" spans="2:65" s="165" customFormat="1">
      <c r="B329" s="164"/>
      <c r="D329" s="152" t="s">
        <v>139</v>
      </c>
      <c r="E329" s="166" t="s">
        <v>1</v>
      </c>
      <c r="F329" s="167" t="s">
        <v>166</v>
      </c>
      <c r="H329" s="168">
        <v>90.4</v>
      </c>
      <c r="I329" s="8"/>
      <c r="L329" s="164"/>
      <c r="M329" s="169"/>
      <c r="T329" s="170"/>
      <c r="AT329" s="166" t="s">
        <v>139</v>
      </c>
      <c r="AU329" s="166" t="s">
        <v>85</v>
      </c>
      <c r="AV329" s="165" t="s">
        <v>135</v>
      </c>
      <c r="AW329" s="165" t="s">
        <v>31</v>
      </c>
      <c r="AX329" s="165" t="s">
        <v>83</v>
      </c>
      <c r="AY329" s="166" t="s">
        <v>128</v>
      </c>
    </row>
    <row r="330" spans="2:65" s="25" customFormat="1" ht="24.2" customHeight="1">
      <c r="B330" s="26"/>
      <c r="C330" s="134" t="s">
        <v>533</v>
      </c>
      <c r="D330" s="134" t="s">
        <v>131</v>
      </c>
      <c r="E330" s="135" t="s">
        <v>534</v>
      </c>
      <c r="F330" s="136" t="s">
        <v>535</v>
      </c>
      <c r="G330" s="137" t="s">
        <v>134</v>
      </c>
      <c r="H330" s="138">
        <v>90.4</v>
      </c>
      <c r="I330" s="4"/>
      <c r="J330" s="139">
        <f>ROUND(I330*H330,2)</f>
        <v>0</v>
      </c>
      <c r="K330" s="140"/>
      <c r="L330" s="26"/>
      <c r="M330" s="141" t="s">
        <v>1</v>
      </c>
      <c r="N330" s="142" t="s">
        <v>40</v>
      </c>
      <c r="P330" s="143">
        <f>O330*H330</f>
        <v>0</v>
      </c>
      <c r="Q330" s="143">
        <v>1.2E-4</v>
      </c>
      <c r="R330" s="143">
        <f>Q330*H330</f>
        <v>1.0848000000000002E-2</v>
      </c>
      <c r="S330" s="143">
        <v>0</v>
      </c>
      <c r="T330" s="144">
        <f>S330*H330</f>
        <v>0</v>
      </c>
      <c r="AR330" s="145" t="s">
        <v>248</v>
      </c>
      <c r="AT330" s="145" t="s">
        <v>131</v>
      </c>
      <c r="AU330" s="145" t="s">
        <v>85</v>
      </c>
      <c r="AY330" s="13" t="s">
        <v>128</v>
      </c>
      <c r="BE330" s="146">
        <f>IF(N330="základní",J330,0)</f>
        <v>0</v>
      </c>
      <c r="BF330" s="146">
        <f>IF(N330="snížená",J330,0)</f>
        <v>0</v>
      </c>
      <c r="BG330" s="146">
        <f>IF(N330="zákl. přenesená",J330,0)</f>
        <v>0</v>
      </c>
      <c r="BH330" s="146">
        <f>IF(N330="sníž. přenesená",J330,0)</f>
        <v>0</v>
      </c>
      <c r="BI330" s="146">
        <f>IF(N330="nulová",J330,0)</f>
        <v>0</v>
      </c>
      <c r="BJ330" s="13" t="s">
        <v>83</v>
      </c>
      <c r="BK330" s="146">
        <f>ROUND(I330*H330,2)</f>
        <v>0</v>
      </c>
      <c r="BL330" s="13" t="s">
        <v>248</v>
      </c>
      <c r="BM330" s="145" t="s">
        <v>536</v>
      </c>
    </row>
    <row r="331" spans="2:65" s="25" customFormat="1">
      <c r="B331" s="26"/>
      <c r="D331" s="147" t="s">
        <v>137</v>
      </c>
      <c r="F331" s="148" t="s">
        <v>537</v>
      </c>
      <c r="I331" s="5"/>
      <c r="L331" s="26"/>
      <c r="M331" s="149"/>
      <c r="T331" s="50"/>
      <c r="AT331" s="13" t="s">
        <v>137</v>
      </c>
      <c r="AU331" s="13" t="s">
        <v>85</v>
      </c>
    </row>
    <row r="332" spans="2:65" s="159" customFormat="1">
      <c r="B332" s="158"/>
      <c r="D332" s="152" t="s">
        <v>139</v>
      </c>
      <c r="E332" s="160" t="s">
        <v>1</v>
      </c>
      <c r="F332" s="161" t="s">
        <v>529</v>
      </c>
      <c r="H332" s="160" t="s">
        <v>1</v>
      </c>
      <c r="I332" s="7"/>
      <c r="L332" s="158"/>
      <c r="M332" s="162"/>
      <c r="T332" s="163"/>
      <c r="AT332" s="160" t="s">
        <v>139</v>
      </c>
      <c r="AU332" s="160" t="s">
        <v>85</v>
      </c>
      <c r="AV332" s="159" t="s">
        <v>83</v>
      </c>
      <c r="AW332" s="159" t="s">
        <v>31</v>
      </c>
      <c r="AX332" s="159" t="s">
        <v>75</v>
      </c>
      <c r="AY332" s="160" t="s">
        <v>128</v>
      </c>
    </row>
    <row r="333" spans="2:65" s="151" customFormat="1">
      <c r="B333" s="150"/>
      <c r="D333" s="152" t="s">
        <v>139</v>
      </c>
      <c r="E333" s="153" t="s">
        <v>1</v>
      </c>
      <c r="F333" s="154" t="s">
        <v>530</v>
      </c>
      <c r="H333" s="155">
        <v>5</v>
      </c>
      <c r="I333" s="6"/>
      <c r="L333" s="150"/>
      <c r="M333" s="156"/>
      <c r="T333" s="157"/>
      <c r="AT333" s="153" t="s">
        <v>139</v>
      </c>
      <c r="AU333" s="153" t="s">
        <v>85</v>
      </c>
      <c r="AV333" s="151" t="s">
        <v>85</v>
      </c>
      <c r="AW333" s="151" t="s">
        <v>31</v>
      </c>
      <c r="AX333" s="151" t="s">
        <v>75</v>
      </c>
      <c r="AY333" s="153" t="s">
        <v>128</v>
      </c>
    </row>
    <row r="334" spans="2:65" s="159" customFormat="1">
      <c r="B334" s="158"/>
      <c r="D334" s="152" t="s">
        <v>139</v>
      </c>
      <c r="E334" s="160" t="s">
        <v>1</v>
      </c>
      <c r="F334" s="161" t="s">
        <v>531</v>
      </c>
      <c r="H334" s="160" t="s">
        <v>1</v>
      </c>
      <c r="I334" s="7"/>
      <c r="L334" s="158"/>
      <c r="M334" s="162"/>
      <c r="T334" s="163"/>
      <c r="AT334" s="160" t="s">
        <v>139</v>
      </c>
      <c r="AU334" s="160" t="s">
        <v>85</v>
      </c>
      <c r="AV334" s="159" t="s">
        <v>83</v>
      </c>
      <c r="AW334" s="159" t="s">
        <v>31</v>
      </c>
      <c r="AX334" s="159" t="s">
        <v>75</v>
      </c>
      <c r="AY334" s="160" t="s">
        <v>128</v>
      </c>
    </row>
    <row r="335" spans="2:65" s="151" customFormat="1">
      <c r="B335" s="150"/>
      <c r="D335" s="152" t="s">
        <v>139</v>
      </c>
      <c r="E335" s="153" t="s">
        <v>1</v>
      </c>
      <c r="F335" s="154" t="s">
        <v>532</v>
      </c>
      <c r="H335" s="155">
        <v>85.4</v>
      </c>
      <c r="I335" s="6"/>
      <c r="L335" s="150"/>
      <c r="M335" s="156"/>
      <c r="T335" s="157"/>
      <c r="AT335" s="153" t="s">
        <v>139</v>
      </c>
      <c r="AU335" s="153" t="s">
        <v>85</v>
      </c>
      <c r="AV335" s="151" t="s">
        <v>85</v>
      </c>
      <c r="AW335" s="151" t="s">
        <v>31</v>
      </c>
      <c r="AX335" s="151" t="s">
        <v>75</v>
      </c>
      <c r="AY335" s="153" t="s">
        <v>128</v>
      </c>
    </row>
    <row r="336" spans="2:65" s="165" customFormat="1">
      <c r="B336" s="164"/>
      <c r="D336" s="152" t="s">
        <v>139</v>
      </c>
      <c r="E336" s="166" t="s">
        <v>1</v>
      </c>
      <c r="F336" s="167" t="s">
        <v>166</v>
      </c>
      <c r="H336" s="168">
        <v>90.4</v>
      </c>
      <c r="I336" s="8"/>
      <c r="L336" s="164"/>
      <c r="M336" s="169"/>
      <c r="T336" s="170"/>
      <c r="AT336" s="166" t="s">
        <v>139</v>
      </c>
      <c r="AU336" s="166" t="s">
        <v>85</v>
      </c>
      <c r="AV336" s="165" t="s">
        <v>135</v>
      </c>
      <c r="AW336" s="165" t="s">
        <v>31</v>
      </c>
      <c r="AX336" s="165" t="s">
        <v>83</v>
      </c>
      <c r="AY336" s="166" t="s">
        <v>128</v>
      </c>
    </row>
    <row r="337" spans="2:65" s="25" customFormat="1" ht="24.2" customHeight="1">
      <c r="B337" s="26"/>
      <c r="C337" s="134" t="s">
        <v>538</v>
      </c>
      <c r="D337" s="134" t="s">
        <v>131</v>
      </c>
      <c r="E337" s="135" t="s">
        <v>539</v>
      </c>
      <c r="F337" s="136" t="s">
        <v>540</v>
      </c>
      <c r="G337" s="137" t="s">
        <v>134</v>
      </c>
      <c r="H337" s="138">
        <v>90.4</v>
      </c>
      <c r="I337" s="4"/>
      <c r="J337" s="139">
        <f>ROUND(I337*H337,2)</f>
        <v>0</v>
      </c>
      <c r="K337" s="140"/>
      <c r="L337" s="26"/>
      <c r="M337" s="141" t="s">
        <v>1</v>
      </c>
      <c r="N337" s="142" t="s">
        <v>40</v>
      </c>
      <c r="P337" s="143">
        <f>O337*H337</f>
        <v>0</v>
      </c>
      <c r="Q337" s="143">
        <v>1.2E-4</v>
      </c>
      <c r="R337" s="143">
        <f>Q337*H337</f>
        <v>1.0848000000000002E-2</v>
      </c>
      <c r="S337" s="143">
        <v>0</v>
      </c>
      <c r="T337" s="144">
        <f>S337*H337</f>
        <v>0</v>
      </c>
      <c r="AR337" s="145" t="s">
        <v>248</v>
      </c>
      <c r="AT337" s="145" t="s">
        <v>131</v>
      </c>
      <c r="AU337" s="145" t="s">
        <v>85</v>
      </c>
      <c r="AY337" s="13" t="s">
        <v>128</v>
      </c>
      <c r="BE337" s="146">
        <f>IF(N337="základní",J337,0)</f>
        <v>0</v>
      </c>
      <c r="BF337" s="146">
        <f>IF(N337="snížená",J337,0)</f>
        <v>0</v>
      </c>
      <c r="BG337" s="146">
        <f>IF(N337="zákl. přenesená",J337,0)</f>
        <v>0</v>
      </c>
      <c r="BH337" s="146">
        <f>IF(N337="sníž. přenesená",J337,0)</f>
        <v>0</v>
      </c>
      <c r="BI337" s="146">
        <f>IF(N337="nulová",J337,0)</f>
        <v>0</v>
      </c>
      <c r="BJ337" s="13" t="s">
        <v>83</v>
      </c>
      <c r="BK337" s="146">
        <f>ROUND(I337*H337,2)</f>
        <v>0</v>
      </c>
      <c r="BL337" s="13" t="s">
        <v>248</v>
      </c>
      <c r="BM337" s="145" t="s">
        <v>541</v>
      </c>
    </row>
    <row r="338" spans="2:65" s="25" customFormat="1">
      <c r="B338" s="26"/>
      <c r="D338" s="147" t="s">
        <v>137</v>
      </c>
      <c r="F338" s="148" t="s">
        <v>542</v>
      </c>
      <c r="I338" s="5"/>
      <c r="L338" s="26"/>
      <c r="M338" s="149"/>
      <c r="T338" s="50"/>
      <c r="AT338" s="13" t="s">
        <v>137</v>
      </c>
      <c r="AU338" s="13" t="s">
        <v>85</v>
      </c>
    </row>
    <row r="339" spans="2:65" s="123" customFormat="1" ht="22.9" customHeight="1">
      <c r="B339" s="122"/>
      <c r="D339" s="124" t="s">
        <v>74</v>
      </c>
      <c r="E339" s="132" t="s">
        <v>543</v>
      </c>
      <c r="F339" s="132" t="s">
        <v>544</v>
      </c>
      <c r="I339" s="3"/>
      <c r="J339" s="133">
        <f>BK339</f>
        <v>0</v>
      </c>
      <c r="L339" s="122"/>
      <c r="M339" s="127"/>
      <c r="P339" s="128">
        <f>SUM(P340:P358)</f>
        <v>0</v>
      </c>
      <c r="R339" s="128">
        <f>SUM(R340:R358)</f>
        <v>0.46053299999999997</v>
      </c>
      <c r="T339" s="129">
        <f>SUM(T340:T358)</f>
        <v>0</v>
      </c>
      <c r="AR339" s="124" t="s">
        <v>85</v>
      </c>
      <c r="AT339" s="130" t="s">
        <v>74</v>
      </c>
      <c r="AU339" s="130" t="s">
        <v>83</v>
      </c>
      <c r="AY339" s="124" t="s">
        <v>128</v>
      </c>
      <c r="BK339" s="131">
        <f>SUM(BK340:BK358)</f>
        <v>0</v>
      </c>
    </row>
    <row r="340" spans="2:65" s="25" customFormat="1" ht="24.2" customHeight="1">
      <c r="B340" s="26"/>
      <c r="C340" s="134" t="s">
        <v>545</v>
      </c>
      <c r="D340" s="134" t="s">
        <v>131</v>
      </c>
      <c r="E340" s="135" t="s">
        <v>546</v>
      </c>
      <c r="F340" s="136" t="s">
        <v>547</v>
      </c>
      <c r="G340" s="137" t="s">
        <v>134</v>
      </c>
      <c r="H340" s="138">
        <v>83.7</v>
      </c>
      <c r="I340" s="4"/>
      <c r="J340" s="139">
        <f>ROUND(I340*H340,2)</f>
        <v>0</v>
      </c>
      <c r="K340" s="140"/>
      <c r="L340" s="26"/>
      <c r="M340" s="141" t="s">
        <v>1</v>
      </c>
      <c r="N340" s="142" t="s">
        <v>40</v>
      </c>
      <c r="P340" s="143">
        <f>O340*H340</f>
        <v>0</v>
      </c>
      <c r="Q340" s="143">
        <v>4.4999999999999997E-3</v>
      </c>
      <c r="R340" s="143">
        <f>Q340*H340</f>
        <v>0.37664999999999998</v>
      </c>
      <c r="S340" s="143">
        <v>0</v>
      </c>
      <c r="T340" s="144">
        <f>S340*H340</f>
        <v>0</v>
      </c>
      <c r="AR340" s="145" t="s">
        <v>248</v>
      </c>
      <c r="AT340" s="145" t="s">
        <v>131</v>
      </c>
      <c r="AU340" s="145" t="s">
        <v>85</v>
      </c>
      <c r="AY340" s="13" t="s">
        <v>128</v>
      </c>
      <c r="BE340" s="146">
        <f>IF(N340="základní",J340,0)</f>
        <v>0</v>
      </c>
      <c r="BF340" s="146">
        <f>IF(N340="snížená",J340,0)</f>
        <v>0</v>
      </c>
      <c r="BG340" s="146">
        <f>IF(N340="zákl. přenesená",J340,0)</f>
        <v>0</v>
      </c>
      <c r="BH340" s="146">
        <f>IF(N340="sníž. přenesená",J340,0)</f>
        <v>0</v>
      </c>
      <c r="BI340" s="146">
        <f>IF(N340="nulová",J340,0)</f>
        <v>0</v>
      </c>
      <c r="BJ340" s="13" t="s">
        <v>83</v>
      </c>
      <c r="BK340" s="146">
        <f>ROUND(I340*H340,2)</f>
        <v>0</v>
      </c>
      <c r="BL340" s="13" t="s">
        <v>248</v>
      </c>
      <c r="BM340" s="145" t="s">
        <v>548</v>
      </c>
    </row>
    <row r="341" spans="2:65" s="25" customFormat="1">
      <c r="B341" s="26"/>
      <c r="D341" s="147" t="s">
        <v>137</v>
      </c>
      <c r="F341" s="148" t="s">
        <v>549</v>
      </c>
      <c r="I341" s="5"/>
      <c r="L341" s="26"/>
      <c r="M341" s="149"/>
      <c r="T341" s="50"/>
      <c r="AT341" s="13" t="s">
        <v>137</v>
      </c>
      <c r="AU341" s="13" t="s">
        <v>85</v>
      </c>
    </row>
    <row r="342" spans="2:65" s="159" customFormat="1">
      <c r="B342" s="158"/>
      <c r="D342" s="152" t="s">
        <v>139</v>
      </c>
      <c r="E342" s="160" t="s">
        <v>1</v>
      </c>
      <c r="F342" s="161" t="s">
        <v>550</v>
      </c>
      <c r="H342" s="160" t="s">
        <v>1</v>
      </c>
      <c r="I342" s="7"/>
      <c r="L342" s="158"/>
      <c r="M342" s="162"/>
      <c r="T342" s="163"/>
      <c r="AT342" s="160" t="s">
        <v>139</v>
      </c>
      <c r="AU342" s="160" t="s">
        <v>85</v>
      </c>
      <c r="AV342" s="159" t="s">
        <v>83</v>
      </c>
      <c r="AW342" s="159" t="s">
        <v>31</v>
      </c>
      <c r="AX342" s="159" t="s">
        <v>75</v>
      </c>
      <c r="AY342" s="160" t="s">
        <v>128</v>
      </c>
    </row>
    <row r="343" spans="2:65" s="151" customFormat="1">
      <c r="B343" s="150"/>
      <c r="D343" s="152" t="s">
        <v>139</v>
      </c>
      <c r="E343" s="153" t="s">
        <v>1</v>
      </c>
      <c r="F343" s="154" t="s">
        <v>172</v>
      </c>
      <c r="H343" s="155">
        <v>83.7</v>
      </c>
      <c r="I343" s="6"/>
      <c r="L343" s="150"/>
      <c r="M343" s="156"/>
      <c r="T343" s="157"/>
      <c r="AT343" s="153" t="s">
        <v>139</v>
      </c>
      <c r="AU343" s="153" t="s">
        <v>85</v>
      </c>
      <c r="AV343" s="151" t="s">
        <v>85</v>
      </c>
      <c r="AW343" s="151" t="s">
        <v>31</v>
      </c>
      <c r="AX343" s="151" t="s">
        <v>83</v>
      </c>
      <c r="AY343" s="153" t="s">
        <v>128</v>
      </c>
    </row>
    <row r="344" spans="2:65" s="25" customFormat="1" ht="24.2" customHeight="1">
      <c r="B344" s="26"/>
      <c r="C344" s="134" t="s">
        <v>551</v>
      </c>
      <c r="D344" s="134" t="s">
        <v>131</v>
      </c>
      <c r="E344" s="135" t="s">
        <v>552</v>
      </c>
      <c r="F344" s="136" t="s">
        <v>553</v>
      </c>
      <c r="G344" s="137" t="s">
        <v>134</v>
      </c>
      <c r="H344" s="138">
        <v>117.48</v>
      </c>
      <c r="I344" s="4"/>
      <c r="J344" s="139">
        <f>ROUND(I344*H344,2)</f>
        <v>0</v>
      </c>
      <c r="K344" s="140"/>
      <c r="L344" s="26"/>
      <c r="M344" s="141" t="s">
        <v>1</v>
      </c>
      <c r="N344" s="142" t="s">
        <v>40</v>
      </c>
      <c r="P344" s="143">
        <f>O344*H344</f>
        <v>0</v>
      </c>
      <c r="Q344" s="143">
        <v>2.1000000000000001E-4</v>
      </c>
      <c r="R344" s="143">
        <f>Q344*H344</f>
        <v>2.4670800000000003E-2</v>
      </c>
      <c r="S344" s="143">
        <v>0</v>
      </c>
      <c r="T344" s="144">
        <f>S344*H344</f>
        <v>0</v>
      </c>
      <c r="AR344" s="145" t="s">
        <v>248</v>
      </c>
      <c r="AT344" s="145" t="s">
        <v>131</v>
      </c>
      <c r="AU344" s="145" t="s">
        <v>85</v>
      </c>
      <c r="AY344" s="13" t="s">
        <v>128</v>
      </c>
      <c r="BE344" s="146">
        <f>IF(N344="základní",J344,0)</f>
        <v>0</v>
      </c>
      <c r="BF344" s="146">
        <f>IF(N344="snížená",J344,0)</f>
        <v>0</v>
      </c>
      <c r="BG344" s="146">
        <f>IF(N344="zákl. přenesená",J344,0)</f>
        <v>0</v>
      </c>
      <c r="BH344" s="146">
        <f>IF(N344="sníž. přenesená",J344,0)</f>
        <v>0</v>
      </c>
      <c r="BI344" s="146">
        <f>IF(N344="nulová",J344,0)</f>
        <v>0</v>
      </c>
      <c r="BJ344" s="13" t="s">
        <v>83</v>
      </c>
      <c r="BK344" s="146">
        <f>ROUND(I344*H344,2)</f>
        <v>0</v>
      </c>
      <c r="BL344" s="13" t="s">
        <v>248</v>
      </c>
      <c r="BM344" s="145" t="s">
        <v>554</v>
      </c>
    </row>
    <row r="345" spans="2:65" s="25" customFormat="1">
      <c r="B345" s="26"/>
      <c r="D345" s="147" t="s">
        <v>137</v>
      </c>
      <c r="F345" s="148" t="s">
        <v>555</v>
      </c>
      <c r="I345" s="5"/>
      <c r="L345" s="26"/>
      <c r="M345" s="149"/>
      <c r="T345" s="50"/>
      <c r="AT345" s="13" t="s">
        <v>137</v>
      </c>
      <c r="AU345" s="13" t="s">
        <v>85</v>
      </c>
    </row>
    <row r="346" spans="2:65" s="151" customFormat="1">
      <c r="B346" s="150"/>
      <c r="D346" s="152" t="s">
        <v>139</v>
      </c>
      <c r="E346" s="153" t="s">
        <v>1</v>
      </c>
      <c r="F346" s="154" t="s">
        <v>556</v>
      </c>
      <c r="H346" s="155">
        <v>117.48</v>
      </c>
      <c r="I346" s="6"/>
      <c r="L346" s="150"/>
      <c r="M346" s="156"/>
      <c r="T346" s="157"/>
      <c r="AT346" s="153" t="s">
        <v>139</v>
      </c>
      <c r="AU346" s="153" t="s">
        <v>85</v>
      </c>
      <c r="AV346" s="151" t="s">
        <v>85</v>
      </c>
      <c r="AW346" s="151" t="s">
        <v>31</v>
      </c>
      <c r="AX346" s="151" t="s">
        <v>83</v>
      </c>
      <c r="AY346" s="153" t="s">
        <v>128</v>
      </c>
    </row>
    <row r="347" spans="2:65" s="25" customFormat="1" ht="24.2" customHeight="1">
      <c r="B347" s="26"/>
      <c r="C347" s="134" t="s">
        <v>557</v>
      </c>
      <c r="D347" s="134" t="s">
        <v>131</v>
      </c>
      <c r="E347" s="135" t="s">
        <v>558</v>
      </c>
      <c r="F347" s="136" t="s">
        <v>559</v>
      </c>
      <c r="G347" s="137" t="s">
        <v>134</v>
      </c>
      <c r="H347" s="138">
        <v>204.18</v>
      </c>
      <c r="I347" s="4"/>
      <c r="J347" s="139">
        <f>ROUND(I347*H347,2)</f>
        <v>0</v>
      </c>
      <c r="K347" s="140"/>
      <c r="L347" s="26"/>
      <c r="M347" s="141" t="s">
        <v>1</v>
      </c>
      <c r="N347" s="142" t="s">
        <v>40</v>
      </c>
      <c r="P347" s="143">
        <f>O347*H347</f>
        <v>0</v>
      </c>
      <c r="Q347" s="143">
        <v>2.9E-4</v>
      </c>
      <c r="R347" s="143">
        <f>Q347*H347</f>
        <v>5.92122E-2</v>
      </c>
      <c r="S347" s="143">
        <v>0</v>
      </c>
      <c r="T347" s="144">
        <f>S347*H347</f>
        <v>0</v>
      </c>
      <c r="AR347" s="145" t="s">
        <v>248</v>
      </c>
      <c r="AT347" s="145" t="s">
        <v>131</v>
      </c>
      <c r="AU347" s="145" t="s">
        <v>85</v>
      </c>
      <c r="AY347" s="13" t="s">
        <v>128</v>
      </c>
      <c r="BE347" s="146">
        <f>IF(N347="základní",J347,0)</f>
        <v>0</v>
      </c>
      <c r="BF347" s="146">
        <f>IF(N347="snížená",J347,0)</f>
        <v>0</v>
      </c>
      <c r="BG347" s="146">
        <f>IF(N347="zákl. přenesená",J347,0)</f>
        <v>0</v>
      </c>
      <c r="BH347" s="146">
        <f>IF(N347="sníž. přenesená",J347,0)</f>
        <v>0</v>
      </c>
      <c r="BI347" s="146">
        <f>IF(N347="nulová",J347,0)</f>
        <v>0</v>
      </c>
      <c r="BJ347" s="13" t="s">
        <v>83</v>
      </c>
      <c r="BK347" s="146">
        <f>ROUND(I347*H347,2)</f>
        <v>0</v>
      </c>
      <c r="BL347" s="13" t="s">
        <v>248</v>
      </c>
      <c r="BM347" s="145" t="s">
        <v>560</v>
      </c>
    </row>
    <row r="348" spans="2:65" s="25" customFormat="1">
      <c r="B348" s="26"/>
      <c r="D348" s="147" t="s">
        <v>137</v>
      </c>
      <c r="F348" s="148" t="s">
        <v>561</v>
      </c>
      <c r="I348" s="5"/>
      <c r="L348" s="26"/>
      <c r="M348" s="149"/>
      <c r="T348" s="50"/>
      <c r="AT348" s="13" t="s">
        <v>137</v>
      </c>
      <c r="AU348" s="13" t="s">
        <v>85</v>
      </c>
    </row>
    <row r="349" spans="2:65" s="159" customFormat="1">
      <c r="B349" s="158"/>
      <c r="D349" s="152" t="s">
        <v>139</v>
      </c>
      <c r="E349" s="160" t="s">
        <v>1</v>
      </c>
      <c r="F349" s="161" t="s">
        <v>562</v>
      </c>
      <c r="H349" s="160" t="s">
        <v>1</v>
      </c>
      <c r="I349" s="7"/>
      <c r="L349" s="158"/>
      <c r="M349" s="162"/>
      <c r="T349" s="163"/>
      <c r="AT349" s="160" t="s">
        <v>139</v>
      </c>
      <c r="AU349" s="160" t="s">
        <v>85</v>
      </c>
      <c r="AV349" s="159" t="s">
        <v>83</v>
      </c>
      <c r="AW349" s="159" t="s">
        <v>31</v>
      </c>
      <c r="AX349" s="159" t="s">
        <v>75</v>
      </c>
      <c r="AY349" s="160" t="s">
        <v>128</v>
      </c>
    </row>
    <row r="350" spans="2:65" s="151" customFormat="1">
      <c r="B350" s="150"/>
      <c r="D350" s="152" t="s">
        <v>139</v>
      </c>
      <c r="E350" s="153" t="s">
        <v>1</v>
      </c>
      <c r="F350" s="154" t="s">
        <v>158</v>
      </c>
      <c r="H350" s="155">
        <v>112.29</v>
      </c>
      <c r="I350" s="6"/>
      <c r="L350" s="150"/>
      <c r="M350" s="156"/>
      <c r="T350" s="157"/>
      <c r="AT350" s="153" t="s">
        <v>139</v>
      </c>
      <c r="AU350" s="153" t="s">
        <v>85</v>
      </c>
      <c r="AV350" s="151" t="s">
        <v>85</v>
      </c>
      <c r="AW350" s="151" t="s">
        <v>31</v>
      </c>
      <c r="AX350" s="151" t="s">
        <v>75</v>
      </c>
      <c r="AY350" s="153" t="s">
        <v>128</v>
      </c>
    </row>
    <row r="351" spans="2:65" s="159" customFormat="1">
      <c r="B351" s="158"/>
      <c r="D351" s="152" t="s">
        <v>139</v>
      </c>
      <c r="E351" s="160" t="s">
        <v>1</v>
      </c>
      <c r="F351" s="161" t="s">
        <v>161</v>
      </c>
      <c r="H351" s="160" t="s">
        <v>1</v>
      </c>
      <c r="I351" s="7"/>
      <c r="L351" s="158"/>
      <c r="M351" s="162"/>
      <c r="T351" s="163"/>
      <c r="AT351" s="160" t="s">
        <v>139</v>
      </c>
      <c r="AU351" s="160" t="s">
        <v>85</v>
      </c>
      <c r="AV351" s="159" t="s">
        <v>83</v>
      </c>
      <c r="AW351" s="159" t="s">
        <v>31</v>
      </c>
      <c r="AX351" s="159" t="s">
        <v>75</v>
      </c>
      <c r="AY351" s="160" t="s">
        <v>128</v>
      </c>
    </row>
    <row r="352" spans="2:65" s="151" customFormat="1">
      <c r="B352" s="150"/>
      <c r="D352" s="152" t="s">
        <v>139</v>
      </c>
      <c r="E352" s="153" t="s">
        <v>1</v>
      </c>
      <c r="F352" s="154" t="s">
        <v>563</v>
      </c>
      <c r="H352" s="155">
        <v>8.1880000000000006</v>
      </c>
      <c r="I352" s="6"/>
      <c r="L352" s="150"/>
      <c r="M352" s="156"/>
      <c r="T352" s="157"/>
      <c r="AT352" s="153" t="s">
        <v>139</v>
      </c>
      <c r="AU352" s="153" t="s">
        <v>85</v>
      </c>
      <c r="AV352" s="151" t="s">
        <v>85</v>
      </c>
      <c r="AW352" s="151" t="s">
        <v>31</v>
      </c>
      <c r="AX352" s="151" t="s">
        <v>75</v>
      </c>
      <c r="AY352" s="153" t="s">
        <v>128</v>
      </c>
    </row>
    <row r="353" spans="2:65" s="151" customFormat="1">
      <c r="B353" s="150"/>
      <c r="D353" s="152" t="s">
        <v>139</v>
      </c>
      <c r="E353" s="153" t="s">
        <v>1</v>
      </c>
      <c r="F353" s="154" t="s">
        <v>564</v>
      </c>
      <c r="H353" s="155">
        <v>2E-3</v>
      </c>
      <c r="I353" s="6"/>
      <c r="L353" s="150"/>
      <c r="M353" s="156"/>
      <c r="T353" s="157"/>
      <c r="AT353" s="153" t="s">
        <v>139</v>
      </c>
      <c r="AU353" s="153" t="s">
        <v>85</v>
      </c>
      <c r="AV353" s="151" t="s">
        <v>85</v>
      </c>
      <c r="AW353" s="151" t="s">
        <v>31</v>
      </c>
      <c r="AX353" s="151" t="s">
        <v>75</v>
      </c>
      <c r="AY353" s="153" t="s">
        <v>128</v>
      </c>
    </row>
    <row r="354" spans="2:65" s="182" customFormat="1">
      <c r="B354" s="181"/>
      <c r="D354" s="152" t="s">
        <v>139</v>
      </c>
      <c r="E354" s="183" t="s">
        <v>1</v>
      </c>
      <c r="F354" s="184" t="s">
        <v>565</v>
      </c>
      <c r="H354" s="185">
        <v>120.48</v>
      </c>
      <c r="I354" s="10"/>
      <c r="L354" s="181"/>
      <c r="M354" s="186"/>
      <c r="T354" s="187"/>
      <c r="AT354" s="183" t="s">
        <v>139</v>
      </c>
      <c r="AU354" s="183" t="s">
        <v>85</v>
      </c>
      <c r="AV354" s="182" t="s">
        <v>147</v>
      </c>
      <c r="AW354" s="182" t="s">
        <v>31</v>
      </c>
      <c r="AX354" s="182" t="s">
        <v>75</v>
      </c>
      <c r="AY354" s="183" t="s">
        <v>128</v>
      </c>
    </row>
    <row r="355" spans="2:65" s="159" customFormat="1">
      <c r="B355" s="158"/>
      <c r="D355" s="152" t="s">
        <v>139</v>
      </c>
      <c r="E355" s="160" t="s">
        <v>1</v>
      </c>
      <c r="F355" s="161" t="s">
        <v>566</v>
      </c>
      <c r="H355" s="160" t="s">
        <v>1</v>
      </c>
      <c r="I355" s="7"/>
      <c r="L355" s="158"/>
      <c r="M355" s="162"/>
      <c r="T355" s="163"/>
      <c r="AT355" s="160" t="s">
        <v>139</v>
      </c>
      <c r="AU355" s="160" t="s">
        <v>85</v>
      </c>
      <c r="AV355" s="159" t="s">
        <v>83</v>
      </c>
      <c r="AW355" s="159" t="s">
        <v>31</v>
      </c>
      <c r="AX355" s="159" t="s">
        <v>75</v>
      </c>
      <c r="AY355" s="160" t="s">
        <v>128</v>
      </c>
    </row>
    <row r="356" spans="2:65" s="151" customFormat="1">
      <c r="B356" s="150"/>
      <c r="D356" s="152" t="s">
        <v>139</v>
      </c>
      <c r="E356" s="153" t="s">
        <v>1</v>
      </c>
      <c r="F356" s="154" t="s">
        <v>567</v>
      </c>
      <c r="H356" s="155">
        <v>83.7</v>
      </c>
      <c r="I356" s="6"/>
      <c r="L356" s="150"/>
      <c r="M356" s="156"/>
      <c r="T356" s="157"/>
      <c r="AT356" s="153" t="s">
        <v>139</v>
      </c>
      <c r="AU356" s="153" t="s">
        <v>85</v>
      </c>
      <c r="AV356" s="151" t="s">
        <v>85</v>
      </c>
      <c r="AW356" s="151" t="s">
        <v>31</v>
      </c>
      <c r="AX356" s="151" t="s">
        <v>75</v>
      </c>
      <c r="AY356" s="153" t="s">
        <v>128</v>
      </c>
    </row>
    <row r="357" spans="2:65" s="182" customFormat="1">
      <c r="B357" s="181"/>
      <c r="D357" s="152" t="s">
        <v>139</v>
      </c>
      <c r="E357" s="183" t="s">
        <v>1</v>
      </c>
      <c r="F357" s="184" t="s">
        <v>568</v>
      </c>
      <c r="H357" s="185">
        <v>83.7</v>
      </c>
      <c r="I357" s="10"/>
      <c r="L357" s="181"/>
      <c r="M357" s="186"/>
      <c r="T357" s="187"/>
      <c r="AT357" s="183" t="s">
        <v>139</v>
      </c>
      <c r="AU357" s="183" t="s">
        <v>85</v>
      </c>
      <c r="AV357" s="182" t="s">
        <v>147</v>
      </c>
      <c r="AW357" s="182" t="s">
        <v>31</v>
      </c>
      <c r="AX357" s="182" t="s">
        <v>75</v>
      </c>
      <c r="AY357" s="183" t="s">
        <v>128</v>
      </c>
    </row>
    <row r="358" spans="2:65" s="165" customFormat="1">
      <c r="B358" s="164"/>
      <c r="D358" s="152" t="s">
        <v>139</v>
      </c>
      <c r="E358" s="166" t="s">
        <v>1</v>
      </c>
      <c r="F358" s="167" t="s">
        <v>166</v>
      </c>
      <c r="H358" s="168">
        <v>204.18</v>
      </c>
      <c r="I358" s="8"/>
      <c r="L358" s="164"/>
      <c r="M358" s="169"/>
      <c r="T358" s="170"/>
      <c r="AT358" s="166" t="s">
        <v>139</v>
      </c>
      <c r="AU358" s="166" t="s">
        <v>85</v>
      </c>
      <c r="AV358" s="165" t="s">
        <v>135</v>
      </c>
      <c r="AW358" s="165" t="s">
        <v>31</v>
      </c>
      <c r="AX358" s="165" t="s">
        <v>83</v>
      </c>
      <c r="AY358" s="166" t="s">
        <v>128</v>
      </c>
    </row>
    <row r="359" spans="2:65" s="123" customFormat="1" ht="22.9" customHeight="1">
      <c r="B359" s="122"/>
      <c r="D359" s="124" t="s">
        <v>74</v>
      </c>
      <c r="E359" s="132" t="s">
        <v>569</v>
      </c>
      <c r="F359" s="132" t="s">
        <v>570</v>
      </c>
      <c r="I359" s="3"/>
      <c r="J359" s="133">
        <f>BK359</f>
        <v>0</v>
      </c>
      <c r="L359" s="122"/>
      <c r="M359" s="127"/>
      <c r="P359" s="128">
        <f>SUM(P360:P361)</f>
        <v>0</v>
      </c>
      <c r="R359" s="128">
        <f>SUM(R360:R361)</f>
        <v>0</v>
      </c>
      <c r="T359" s="129">
        <f>SUM(T360:T361)</f>
        <v>0</v>
      </c>
      <c r="AR359" s="124" t="s">
        <v>85</v>
      </c>
      <c r="AT359" s="130" t="s">
        <v>74</v>
      </c>
      <c r="AU359" s="130" t="s">
        <v>83</v>
      </c>
      <c r="AY359" s="124" t="s">
        <v>128</v>
      </c>
      <c r="BK359" s="131">
        <f>SUM(BK360:BK361)</f>
        <v>0</v>
      </c>
    </row>
    <row r="360" spans="2:65" s="25" customFormat="1" ht="16.5" customHeight="1">
      <c r="B360" s="26"/>
      <c r="C360" s="134" t="s">
        <v>571</v>
      </c>
      <c r="D360" s="134" t="s">
        <v>131</v>
      </c>
      <c r="E360" s="135" t="s">
        <v>572</v>
      </c>
      <c r="F360" s="136" t="s">
        <v>573</v>
      </c>
      <c r="G360" s="137" t="s">
        <v>339</v>
      </c>
      <c r="H360" s="138">
        <v>7</v>
      </c>
      <c r="I360" s="4"/>
      <c r="J360" s="139">
        <f>ROUND(I360*H360,2)</f>
        <v>0</v>
      </c>
      <c r="K360" s="140"/>
      <c r="L360" s="26"/>
      <c r="M360" s="141" t="s">
        <v>1</v>
      </c>
      <c r="N360" s="142" t="s">
        <v>40</v>
      </c>
      <c r="P360" s="143">
        <f>O360*H360</f>
        <v>0</v>
      </c>
      <c r="Q360" s="143">
        <v>0</v>
      </c>
      <c r="R360" s="143">
        <f>Q360*H360</f>
        <v>0</v>
      </c>
      <c r="S360" s="143">
        <v>0</v>
      </c>
      <c r="T360" s="144">
        <f>S360*H360</f>
        <v>0</v>
      </c>
      <c r="AR360" s="145" t="s">
        <v>248</v>
      </c>
      <c r="AT360" s="145" t="s">
        <v>131</v>
      </c>
      <c r="AU360" s="145" t="s">
        <v>85</v>
      </c>
      <c r="AY360" s="13" t="s">
        <v>128</v>
      </c>
      <c r="BE360" s="146">
        <f>IF(N360="základní",J360,0)</f>
        <v>0</v>
      </c>
      <c r="BF360" s="146">
        <f>IF(N360="snížená",J360,0)</f>
        <v>0</v>
      </c>
      <c r="BG360" s="146">
        <f>IF(N360="zákl. přenesená",J360,0)</f>
        <v>0</v>
      </c>
      <c r="BH360" s="146">
        <f>IF(N360="sníž. přenesená",J360,0)</f>
        <v>0</v>
      </c>
      <c r="BI360" s="146">
        <f>IF(N360="nulová",J360,0)</f>
        <v>0</v>
      </c>
      <c r="BJ360" s="13" t="s">
        <v>83</v>
      </c>
      <c r="BK360" s="146">
        <f>ROUND(I360*H360,2)</f>
        <v>0</v>
      </c>
      <c r="BL360" s="13" t="s">
        <v>248</v>
      </c>
      <c r="BM360" s="145" t="s">
        <v>574</v>
      </c>
    </row>
    <row r="361" spans="2:65" s="25" customFormat="1" ht="16.5" customHeight="1">
      <c r="B361" s="26"/>
      <c r="C361" s="171" t="s">
        <v>575</v>
      </c>
      <c r="D361" s="171" t="s">
        <v>184</v>
      </c>
      <c r="E361" s="172" t="s">
        <v>576</v>
      </c>
      <c r="F361" s="173" t="s">
        <v>577</v>
      </c>
      <c r="G361" s="174" t="s">
        <v>256</v>
      </c>
      <c r="H361" s="175">
        <v>7</v>
      </c>
      <c r="I361" s="9"/>
      <c r="J361" s="176">
        <f>ROUND(I361*H361,2)</f>
        <v>0</v>
      </c>
      <c r="K361" s="177"/>
      <c r="L361" s="178"/>
      <c r="M361" s="188" t="s">
        <v>1</v>
      </c>
      <c r="N361" s="189" t="s">
        <v>40</v>
      </c>
      <c r="O361" s="190"/>
      <c r="P361" s="191">
        <f>O361*H361</f>
        <v>0</v>
      </c>
      <c r="Q361" s="191">
        <v>0</v>
      </c>
      <c r="R361" s="191">
        <f>Q361*H361</f>
        <v>0</v>
      </c>
      <c r="S361" s="191">
        <v>0</v>
      </c>
      <c r="T361" s="192">
        <f>S361*H361</f>
        <v>0</v>
      </c>
      <c r="AR361" s="145" t="s">
        <v>261</v>
      </c>
      <c r="AT361" s="145" t="s">
        <v>184</v>
      </c>
      <c r="AU361" s="145" t="s">
        <v>85</v>
      </c>
      <c r="AY361" s="13" t="s">
        <v>128</v>
      </c>
      <c r="BE361" s="146">
        <f>IF(N361="základní",J361,0)</f>
        <v>0</v>
      </c>
      <c r="BF361" s="146">
        <f>IF(N361="snížená",J361,0)</f>
        <v>0</v>
      </c>
      <c r="BG361" s="146">
        <f>IF(N361="zákl. přenesená",J361,0)</f>
        <v>0</v>
      </c>
      <c r="BH361" s="146">
        <f>IF(N361="sníž. přenesená",J361,0)</f>
        <v>0</v>
      </c>
      <c r="BI361" s="146">
        <f>IF(N361="nulová",J361,0)</f>
        <v>0</v>
      </c>
      <c r="BJ361" s="13" t="s">
        <v>83</v>
      </c>
      <c r="BK361" s="146">
        <f>ROUND(I361*H361,2)</f>
        <v>0</v>
      </c>
      <c r="BL361" s="13" t="s">
        <v>248</v>
      </c>
      <c r="BM361" s="145" t="s">
        <v>578</v>
      </c>
    </row>
    <row r="362" spans="2:65" s="25" customFormat="1" ht="6.95" customHeight="1">
      <c r="B362" s="38"/>
      <c r="C362" s="39"/>
      <c r="D362" s="39"/>
      <c r="E362" s="39"/>
      <c r="F362" s="39"/>
      <c r="G362" s="39"/>
      <c r="H362" s="39"/>
      <c r="I362" s="39"/>
      <c r="J362" s="39"/>
      <c r="K362" s="39"/>
      <c r="L362" s="26"/>
    </row>
  </sheetData>
  <autoFilter ref="C134:K361" xr:uid="{00000000-0009-0000-0000-000001000000}"/>
  <mergeCells count="9">
    <mergeCell ref="E87:H87"/>
    <mergeCell ref="E125:H125"/>
    <mergeCell ref="E127:H127"/>
    <mergeCell ref="L2:V2"/>
    <mergeCell ref="E7:H7"/>
    <mergeCell ref="E9:H9"/>
    <mergeCell ref="E18:H18"/>
    <mergeCell ref="E27:H27"/>
    <mergeCell ref="E85:H85"/>
  </mergeCells>
  <hyperlinks>
    <hyperlink ref="F139" r:id="rId1" xr:uid="{00000000-0004-0000-0100-000000000000}"/>
    <hyperlink ref="F142" r:id="rId2" xr:uid="{00000000-0004-0000-0100-000001000000}"/>
    <hyperlink ref="F146" r:id="rId3" xr:uid="{00000000-0004-0000-0100-000002000000}"/>
    <hyperlink ref="F150" r:id="rId4" xr:uid="{00000000-0004-0000-0100-000003000000}"/>
    <hyperlink ref="F161" r:id="rId5" xr:uid="{00000000-0004-0000-0100-000004000000}"/>
    <hyperlink ref="F164" r:id="rId6" xr:uid="{00000000-0004-0000-0100-000005000000}"/>
    <hyperlink ref="F173" r:id="rId7" xr:uid="{00000000-0004-0000-0100-000006000000}"/>
    <hyperlink ref="F177" r:id="rId8" xr:uid="{00000000-0004-0000-0100-000007000000}"/>
    <hyperlink ref="F181" r:id="rId9" xr:uid="{00000000-0004-0000-0100-000008000000}"/>
    <hyperlink ref="F192" r:id="rId10" xr:uid="{00000000-0004-0000-0100-000009000000}"/>
    <hyperlink ref="F194" r:id="rId11" xr:uid="{00000000-0004-0000-0100-00000A000000}"/>
    <hyperlink ref="F196" r:id="rId12" xr:uid="{00000000-0004-0000-0100-00000B000000}"/>
    <hyperlink ref="F199" r:id="rId13" xr:uid="{00000000-0004-0000-0100-00000C000000}"/>
    <hyperlink ref="F202" r:id="rId14" xr:uid="{00000000-0004-0000-0100-00000D000000}"/>
    <hyperlink ref="F212" r:id="rId15" xr:uid="{00000000-0004-0000-0100-00000E000000}"/>
    <hyperlink ref="F214" r:id="rId16" xr:uid="{00000000-0004-0000-0100-00000F000000}"/>
    <hyperlink ref="F217" r:id="rId17" xr:uid="{00000000-0004-0000-0100-000010000000}"/>
    <hyperlink ref="F219" r:id="rId18" xr:uid="{00000000-0004-0000-0100-000011000000}"/>
    <hyperlink ref="F221" r:id="rId19" xr:uid="{00000000-0004-0000-0100-000012000000}"/>
    <hyperlink ref="F224" r:id="rId20" xr:uid="{00000000-0004-0000-0100-000013000000}"/>
    <hyperlink ref="F226" r:id="rId21" xr:uid="{00000000-0004-0000-0100-000014000000}"/>
    <hyperlink ref="F229" r:id="rId22" xr:uid="{00000000-0004-0000-0100-000015000000}"/>
    <hyperlink ref="F233" r:id="rId23" xr:uid="{00000000-0004-0000-0100-000016000000}"/>
    <hyperlink ref="F236" r:id="rId24" xr:uid="{00000000-0004-0000-0100-000017000000}"/>
    <hyperlink ref="F242" r:id="rId25" xr:uid="{00000000-0004-0000-0100-000018000000}"/>
    <hyperlink ref="F244" r:id="rId26" xr:uid="{00000000-0004-0000-0100-000019000000}"/>
    <hyperlink ref="F247" r:id="rId27" xr:uid="{00000000-0004-0000-0100-00001A000000}"/>
    <hyperlink ref="F252" r:id="rId28" xr:uid="{00000000-0004-0000-0100-00001B000000}"/>
    <hyperlink ref="F259" r:id="rId29" xr:uid="{00000000-0004-0000-0100-00001C000000}"/>
    <hyperlink ref="F263" r:id="rId30" xr:uid="{00000000-0004-0000-0100-00001D000000}"/>
    <hyperlink ref="F269" r:id="rId31" xr:uid="{00000000-0004-0000-0100-00001E000000}"/>
    <hyperlink ref="F272" r:id="rId32" xr:uid="{00000000-0004-0000-0100-00001F000000}"/>
    <hyperlink ref="F275" r:id="rId33" xr:uid="{00000000-0004-0000-0100-000020000000}"/>
    <hyperlink ref="F278" r:id="rId34" xr:uid="{00000000-0004-0000-0100-000021000000}"/>
    <hyperlink ref="F283" r:id="rId35" xr:uid="{00000000-0004-0000-0100-000022000000}"/>
    <hyperlink ref="F285" r:id="rId36" xr:uid="{00000000-0004-0000-0100-000023000000}"/>
    <hyperlink ref="F287" r:id="rId37" xr:uid="{00000000-0004-0000-0100-000024000000}"/>
    <hyperlink ref="F290" r:id="rId38" xr:uid="{00000000-0004-0000-0100-000025000000}"/>
    <hyperlink ref="F296" r:id="rId39" xr:uid="{00000000-0004-0000-0100-000026000000}"/>
    <hyperlink ref="F299" r:id="rId40" xr:uid="{00000000-0004-0000-0100-000027000000}"/>
    <hyperlink ref="F302" r:id="rId41" xr:uid="{00000000-0004-0000-0100-000028000000}"/>
    <hyperlink ref="F304" r:id="rId42" xr:uid="{00000000-0004-0000-0100-000029000000}"/>
    <hyperlink ref="F306" r:id="rId43" xr:uid="{00000000-0004-0000-0100-00002A000000}"/>
    <hyperlink ref="F310" r:id="rId44" xr:uid="{00000000-0004-0000-0100-00002B000000}"/>
    <hyperlink ref="F314" r:id="rId45" xr:uid="{00000000-0004-0000-0100-00002C000000}"/>
    <hyperlink ref="F316" r:id="rId46" xr:uid="{00000000-0004-0000-0100-00002D000000}"/>
    <hyperlink ref="F318" r:id="rId47" xr:uid="{00000000-0004-0000-0100-00002E000000}"/>
    <hyperlink ref="F320" r:id="rId48" xr:uid="{00000000-0004-0000-0100-00002F000000}"/>
    <hyperlink ref="F323" r:id="rId49" xr:uid="{00000000-0004-0000-0100-000030000000}"/>
    <hyperlink ref="F331" r:id="rId50" xr:uid="{00000000-0004-0000-0100-000031000000}"/>
    <hyperlink ref="F338" r:id="rId51" xr:uid="{00000000-0004-0000-0100-000032000000}"/>
    <hyperlink ref="F341" r:id="rId52" xr:uid="{00000000-0004-0000-0100-000033000000}"/>
    <hyperlink ref="F345" r:id="rId53" xr:uid="{00000000-0004-0000-0100-000034000000}"/>
    <hyperlink ref="F348" r:id="rId54" xr:uid="{00000000-0004-0000-0100-00003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3CC70A003438F40BB0B4D0EAF300461" ma:contentTypeVersion="13" ma:contentTypeDescription="Vytvoří nový dokument" ma:contentTypeScope="" ma:versionID="791fa2d5c75daa177beb07d0e9627631">
  <xsd:schema xmlns:xsd="http://www.w3.org/2001/XMLSchema" xmlns:xs="http://www.w3.org/2001/XMLSchema" xmlns:p="http://schemas.microsoft.com/office/2006/metadata/properties" xmlns:ns2="7121e18b-0634-4c33-baa3-f3de9a020fe8" xmlns:ns3="2c3c911c-8a77-4291-a0b8-f595f9f41878" targetNamespace="http://schemas.microsoft.com/office/2006/metadata/properties" ma:root="true" ma:fieldsID="80de5c5efb14a295029dcd6195a67785" ns2:_="" ns3:_="">
    <xsd:import namespace="7121e18b-0634-4c33-baa3-f3de9a020fe8"/>
    <xsd:import namespace="2c3c911c-8a77-4291-a0b8-f595f9f418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21e18b-0634-4c33-baa3-f3de9a020f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Značky obrázků" ma:readOnly="false" ma:fieldId="{5cf76f15-5ced-4ddc-b409-7134ff3c332f}" ma:taxonomyMulti="true" ma:sspId="bce56c0d-8add-4fe5-85a8-9b3e3d2b7a8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3c911c-8a77-4291-a0b8-f595f9f41878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19aa7d8d-1596-48b5-93c8-cb03a9e14a2d}" ma:internalName="TaxCatchAll" ma:showField="CatchAllData" ma:web="2c3c911c-8a77-4291-a0b8-f595f9f4187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c3c911c-8a77-4291-a0b8-f595f9f41878" xsi:nil="true"/>
    <lcf76f155ced4ddcb4097134ff3c332f xmlns="7121e18b-0634-4c33-baa3-f3de9a020fe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E80690C-C54B-4DC0-8EF4-8B2DFB51EEE6}"/>
</file>

<file path=customXml/itemProps2.xml><?xml version="1.0" encoding="utf-8"?>
<ds:datastoreItem xmlns:ds="http://schemas.openxmlformats.org/officeDocument/2006/customXml" ds:itemID="{369683B0-1B92-401D-A3B0-FDB96B7236E9}"/>
</file>

<file path=customXml/itemProps3.xml><?xml version="1.0" encoding="utf-8"?>
<ds:datastoreItem xmlns:ds="http://schemas.openxmlformats.org/officeDocument/2006/customXml" ds:itemID="{35260E00-369B-478D-BEB7-289B12D9469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01 - Stavební úpravy a mo...</vt:lpstr>
      <vt:lpstr>'01 - Stavební úpravy a mo...'!Názvy_tisku</vt:lpstr>
      <vt:lpstr>'Rekapitulace stavby'!Názvy_tisku</vt:lpstr>
      <vt:lpstr>'01 - Stavební úpravy a mo...'!Oblast_tisku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Krejča</dc:creator>
  <cp:lastModifiedBy>can0017</cp:lastModifiedBy>
  <dcterms:created xsi:type="dcterms:W3CDTF">2025-03-13T12:47:50Z</dcterms:created>
  <dcterms:modified xsi:type="dcterms:W3CDTF">2025-04-08T06:36:31Z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0x01010043CC70A003438F40BB0B4D0EAF300461</vt:lpwstr>
  </property>
  <property fmtid="{D5CDD505-2E9C-101B-9397-08002B2CF9AE}" pid="3" name="MediaServiceImageTags">
    <vt:lpwstr/>
  </property>
</Properties>
</file>