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G:\Projekty\OP JAK II\finální verze OPF JAK II. 26.4.2024 pro Ing. Chlebiš\PD PODESTY share point 31 03 2025\nové podesty\"/>
    </mc:Choice>
  </mc:AlternateContent>
  <xr:revisionPtr revIDLastSave="0" documentId="13_ncr:1_{20F7DED2-C58A-4B02-847B-6DE81881C7A0}" xr6:coauthVersionLast="36" xr6:coauthVersionMax="47" xr10:uidLastSave="{00000000-0000-0000-0000-000000000000}"/>
  <bookViews>
    <workbookView xWindow="0" yWindow="0" windowWidth="28710" windowHeight="10635" activeTab="1" xr2:uid="{00000000-000D-0000-FFFF-FFFF00000000}"/>
  </bookViews>
  <sheets>
    <sheet name="Rekapitulace stavby" sheetId="1" r:id="rId1"/>
    <sheet name="01 - Úpravy a modernizace..." sheetId="2" r:id="rId2"/>
  </sheets>
  <definedNames>
    <definedName name="_xlnm._FilterDatabase" localSheetId="1" hidden="1">'01 - Úpravy a modernizace...'!$C$130:$K$263</definedName>
    <definedName name="_xlnm.Print_Titles" localSheetId="1">'01 - Úpravy a modernizace...'!$130:$130</definedName>
    <definedName name="_xlnm.Print_Titles" localSheetId="0">'Rekapitulace stavby'!$92:$92</definedName>
    <definedName name="_xlnm.Print_Area" localSheetId="1">'01 - Úpravy a modernizace...'!$C$4:$J$76,'01 - Úpravy a modernizace...'!$C$82:$J$112,'01 - Úpravy a modernizace...'!$C$118:$J$263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133" i="2" l="1"/>
  <c r="J98" i="2" s="1"/>
  <c r="J37" i="2"/>
  <c r="J36" i="2"/>
  <c r="AY95" i="1"/>
  <c r="J35" i="2"/>
  <c r="AX95" i="1" s="1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T200" i="2" s="1"/>
  <c r="R201" i="2"/>
  <c r="R200" i="2" s="1"/>
  <c r="P201" i="2"/>
  <c r="P200" i="2" s="1"/>
  <c r="BI198" i="2"/>
  <c r="BH198" i="2"/>
  <c r="BG198" i="2"/>
  <c r="BF198" i="2"/>
  <c r="T198" i="2"/>
  <c r="T197" i="2" s="1"/>
  <c r="R198" i="2"/>
  <c r="R197" i="2" s="1"/>
  <c r="P198" i="2"/>
  <c r="P197" i="2" s="1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6" i="2"/>
  <c r="BH166" i="2"/>
  <c r="BG166" i="2"/>
  <c r="BF166" i="2"/>
  <c r="T166" i="2"/>
  <c r="T165" i="2" s="1"/>
  <c r="R166" i="2"/>
  <c r="R165" i="2" s="1"/>
  <c r="P166" i="2"/>
  <c r="P165" i="2" s="1"/>
  <c r="BI164" i="2"/>
  <c r="BH164" i="2"/>
  <c r="BG164" i="2"/>
  <c r="BF164" i="2"/>
  <c r="T164" i="2"/>
  <c r="R164" i="2"/>
  <c r="P164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J128" i="2"/>
  <c r="J127" i="2"/>
  <c r="F125" i="2"/>
  <c r="E123" i="2"/>
  <c r="J92" i="2"/>
  <c r="J91" i="2"/>
  <c r="F89" i="2"/>
  <c r="E87" i="2"/>
  <c r="J18" i="2"/>
  <c r="E18" i="2"/>
  <c r="F128" i="2" s="1"/>
  <c r="J17" i="2"/>
  <c r="J15" i="2"/>
  <c r="E15" i="2"/>
  <c r="F127" i="2" s="1"/>
  <c r="J14" i="2"/>
  <c r="J12" i="2"/>
  <c r="J125" i="2" s="1"/>
  <c r="E7" i="2"/>
  <c r="E85" i="2" s="1"/>
  <c r="L90" i="1"/>
  <c r="AM90" i="1"/>
  <c r="AM89" i="1"/>
  <c r="L89" i="1"/>
  <c r="AM87" i="1"/>
  <c r="L87" i="1"/>
  <c r="L85" i="1"/>
  <c r="L84" i="1"/>
  <c r="J246" i="2"/>
  <c r="J245" i="2"/>
  <c r="BK224" i="2"/>
  <c r="BK201" i="2"/>
  <c r="J180" i="2"/>
  <c r="BK139" i="2"/>
  <c r="BK240" i="2"/>
  <c r="BK196" i="2"/>
  <c r="BK186" i="2"/>
  <c r="J164" i="2"/>
  <c r="J262" i="2"/>
  <c r="BK245" i="2"/>
  <c r="BK231" i="2"/>
  <c r="BK215" i="2"/>
  <c r="J201" i="2"/>
  <c r="BK189" i="2"/>
  <c r="BK155" i="2"/>
  <c r="BK244" i="2"/>
  <c r="J231" i="2"/>
  <c r="J218" i="2"/>
  <c r="J183" i="2"/>
  <c r="BK158" i="2"/>
  <c r="J135" i="2"/>
  <c r="BK256" i="2"/>
  <c r="BK230" i="2"/>
  <c r="J212" i="2"/>
  <c r="J186" i="2"/>
  <c r="BK258" i="2"/>
  <c r="J213" i="2"/>
  <c r="J191" i="2"/>
  <c r="BK177" i="2"/>
  <c r="BK137" i="2"/>
  <c r="J256" i="2"/>
  <c r="J244" i="2"/>
  <c r="J230" i="2"/>
  <c r="BK218" i="2"/>
  <c r="BK205" i="2"/>
  <c r="BK191" i="2"/>
  <c r="J171" i="2"/>
  <c r="J158" i="2"/>
  <c r="BK138" i="2"/>
  <c r="BK241" i="2"/>
  <c r="BK229" i="2"/>
  <c r="J205" i="2"/>
  <c r="BK188" i="2"/>
  <c r="J173" i="2"/>
  <c r="BK136" i="2"/>
  <c r="BK255" i="2"/>
  <c r="BK234" i="2"/>
  <c r="BK213" i="2"/>
  <c r="J196" i="2"/>
  <c r="BK142" i="2"/>
  <c r="J215" i="2"/>
  <c r="BK193" i="2"/>
  <c r="BK183" i="2"/>
  <c r="J138" i="2"/>
  <c r="BK262" i="2"/>
  <c r="J255" i="2"/>
  <c r="J232" i="2"/>
  <c r="BK222" i="2"/>
  <c r="J209" i="2"/>
  <c r="J193" i="2"/>
  <c r="BK173" i="2"/>
  <c r="BK164" i="2"/>
  <c r="J139" i="2"/>
  <c r="BK246" i="2"/>
  <c r="J234" i="2"/>
  <c r="J224" i="2"/>
  <c r="BK192" i="2"/>
  <c r="BK180" i="2"/>
  <c r="J155" i="2"/>
  <c r="AS94" i="1"/>
  <c r="J258" i="2"/>
  <c r="BK232" i="2"/>
  <c r="BK198" i="2"/>
  <c r="BK171" i="2"/>
  <c r="J166" i="2"/>
  <c r="BK135" i="2"/>
  <c r="BK209" i="2"/>
  <c r="J192" i="2"/>
  <c r="J136" i="2"/>
  <c r="BK257" i="2"/>
  <c r="J241" i="2"/>
  <c r="J229" i="2"/>
  <c r="BK212" i="2"/>
  <c r="J198" i="2"/>
  <c r="J188" i="2"/>
  <c r="BK166" i="2"/>
  <c r="J142" i="2"/>
  <c r="J257" i="2"/>
  <c r="J240" i="2"/>
  <c r="J222" i="2"/>
  <c r="J189" i="2"/>
  <c r="J177" i="2"/>
  <c r="J137" i="2"/>
  <c r="P134" i="2" l="1"/>
  <c r="T170" i="2"/>
  <c r="T179" i="2"/>
  <c r="P187" i="2"/>
  <c r="P190" i="2"/>
  <c r="R204" i="2"/>
  <c r="BK223" i="2"/>
  <c r="J223" i="2"/>
  <c r="J110" i="2" s="1"/>
  <c r="BK243" i="2"/>
  <c r="J243" i="2" s="1"/>
  <c r="J111" i="2" s="1"/>
  <c r="BK134" i="2"/>
  <c r="J134" i="2" s="1"/>
  <c r="J99" i="2" s="1"/>
  <c r="BK170" i="2"/>
  <c r="J170" i="2" s="1"/>
  <c r="J101" i="2" s="1"/>
  <c r="BK179" i="2"/>
  <c r="J179" i="2" s="1"/>
  <c r="J102" i="2" s="1"/>
  <c r="BK187" i="2"/>
  <c r="J187" i="2" s="1"/>
  <c r="J103" i="2" s="1"/>
  <c r="BK190" i="2"/>
  <c r="J190" i="2" s="1"/>
  <c r="J104" i="2" s="1"/>
  <c r="P204" i="2"/>
  <c r="P214" i="2"/>
  <c r="P223" i="2"/>
  <c r="P243" i="2"/>
  <c r="R134" i="2"/>
  <c r="P170" i="2"/>
  <c r="P179" i="2"/>
  <c r="T187" i="2"/>
  <c r="R190" i="2"/>
  <c r="BK214" i="2"/>
  <c r="J214" i="2" s="1"/>
  <c r="J109" i="2" s="1"/>
  <c r="T214" i="2"/>
  <c r="T223" i="2"/>
  <c r="R243" i="2"/>
  <c r="T134" i="2"/>
  <c r="R170" i="2"/>
  <c r="R179" i="2"/>
  <c r="R187" i="2"/>
  <c r="T190" i="2"/>
  <c r="BK204" i="2"/>
  <c r="J204" i="2" s="1"/>
  <c r="J108" i="2" s="1"/>
  <c r="T204" i="2"/>
  <c r="R214" i="2"/>
  <c r="R223" i="2"/>
  <c r="T243" i="2"/>
  <c r="BK197" i="2"/>
  <c r="J197" i="2" s="1"/>
  <c r="J105" i="2" s="1"/>
  <c r="BK200" i="2"/>
  <c r="J200" i="2" s="1"/>
  <c r="J107" i="2" s="1"/>
  <c r="BK165" i="2"/>
  <c r="J165" i="2" s="1"/>
  <c r="J100" i="2" s="1"/>
  <c r="F91" i="2"/>
  <c r="E121" i="2"/>
  <c r="BE138" i="2"/>
  <c r="BE164" i="2"/>
  <c r="BE166" i="2"/>
  <c r="BE189" i="2"/>
  <c r="BE193" i="2"/>
  <c r="BE196" i="2"/>
  <c r="BE198" i="2"/>
  <c r="BE209" i="2"/>
  <c r="BE245" i="2"/>
  <c r="BE258" i="2"/>
  <c r="J89" i="2"/>
  <c r="F92" i="2"/>
  <c r="BE135" i="2"/>
  <c r="BE136" i="2"/>
  <c r="BE177" i="2"/>
  <c r="BE180" i="2"/>
  <c r="BE183" i="2"/>
  <c r="BE192" i="2"/>
  <c r="BE213" i="2"/>
  <c r="BE234" i="2"/>
  <c r="BE255" i="2"/>
  <c r="BE262" i="2"/>
  <c r="BE142" i="2"/>
  <c r="BE171" i="2"/>
  <c r="BE188" i="2"/>
  <c r="BE201" i="2"/>
  <c r="BE212" i="2"/>
  <c r="BE218" i="2"/>
  <c r="BE222" i="2"/>
  <c r="BE224" i="2"/>
  <c r="BE230" i="2"/>
  <c r="BE244" i="2"/>
  <c r="BE246" i="2"/>
  <c r="BE256" i="2"/>
  <c r="BE257" i="2"/>
  <c r="BE137" i="2"/>
  <c r="BE139" i="2"/>
  <c r="BE155" i="2"/>
  <c r="BE158" i="2"/>
  <c r="BE173" i="2"/>
  <c r="BE186" i="2"/>
  <c r="BE191" i="2"/>
  <c r="BE205" i="2"/>
  <c r="BE215" i="2"/>
  <c r="BE229" i="2"/>
  <c r="BE231" i="2"/>
  <c r="BE232" i="2"/>
  <c r="BE240" i="2"/>
  <c r="BE241" i="2"/>
  <c r="F35" i="2"/>
  <c r="BB95" i="1" s="1"/>
  <c r="BB94" i="1" s="1"/>
  <c r="AX94" i="1" s="1"/>
  <c r="F37" i="2"/>
  <c r="BD95" i="1" s="1"/>
  <c r="BD94" i="1" s="1"/>
  <c r="W33" i="1" s="1"/>
  <c r="J34" i="2"/>
  <c r="AW95" i="1" s="1"/>
  <c r="F36" i="2"/>
  <c r="BC95" i="1" s="1"/>
  <c r="BC94" i="1" s="1"/>
  <c r="W32" i="1" s="1"/>
  <c r="F34" i="2"/>
  <c r="BA95" i="1" s="1"/>
  <c r="BA94" i="1" s="1"/>
  <c r="AW94" i="1" s="1"/>
  <c r="AK30" i="1" s="1"/>
  <c r="P199" i="2" l="1"/>
  <c r="R199" i="2"/>
  <c r="P132" i="2"/>
  <c r="T199" i="2"/>
  <c r="R132" i="2"/>
  <c r="T132" i="2"/>
  <c r="BK132" i="2"/>
  <c r="BK199" i="2"/>
  <c r="J199" i="2" s="1"/>
  <c r="J106" i="2" s="1"/>
  <c r="AY94" i="1"/>
  <c r="F33" i="2"/>
  <c r="AZ95" i="1" s="1"/>
  <c r="AZ94" i="1" s="1"/>
  <c r="W29" i="1" s="1"/>
  <c r="W30" i="1"/>
  <c r="W31" i="1"/>
  <c r="J33" i="2"/>
  <c r="AV95" i="1" s="1"/>
  <c r="AT95" i="1" s="1"/>
  <c r="T131" i="2" l="1"/>
  <c r="R131" i="2"/>
  <c r="P131" i="2"/>
  <c r="AU95" i="1" s="1"/>
  <c r="AU94" i="1" s="1"/>
  <c r="BK131" i="2"/>
  <c r="J131" i="2" s="1"/>
  <c r="J30" i="2" s="1"/>
  <c r="AG95" i="1" s="1"/>
  <c r="AG94" i="1" s="1"/>
  <c r="AK26" i="1" s="1"/>
  <c r="J132" i="2"/>
  <c r="J97" i="2" s="1"/>
  <c r="AV94" i="1"/>
  <c r="AK29" i="1" s="1"/>
  <c r="AK35" i="1" l="1"/>
  <c r="J39" i="2"/>
  <c r="J96" i="2"/>
  <c r="AN95" i="1"/>
  <c r="AT94" i="1"/>
  <c r="AN94" i="1" s="1"/>
</calcChain>
</file>

<file path=xl/sharedStrings.xml><?xml version="1.0" encoding="utf-8"?>
<sst xmlns="http://schemas.openxmlformats.org/spreadsheetml/2006/main" count="1641" uniqueCount="375">
  <si>
    <t>Export Komplet</t>
  </si>
  <si>
    <t/>
  </si>
  <si>
    <t>2.0</t>
  </si>
  <si>
    <t>False</t>
  </si>
  <si>
    <t>{bb0685fa-8aff-4e43-9a2b-a4af7247d404}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</si>
  <si>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</si>
  <si>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</si>
  <si>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</si>
  <si>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</si>
  <si>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</si>
  <si>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</si>
  <si>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</si>
  <si>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</si>
  <si>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</si>
  <si>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</si>
  <si>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</si>
  <si>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Slezská univerzita - p.č. 1210/8</t>
  </si>
  <si>
    <t>KSO:</t>
  </si>
  <si>
    <t>CC-CZ:</t>
  </si>
  <si>
    <t>Místo:</t>
  </si>
  <si>
    <t xml:space="preserve"> </t>
  </si>
  <si>
    <t>Datum:</t>
  </si>
  <si>
    <t>10. 2. 2025</t>
  </si>
  <si>
    <t>Zadavatel:</t>
  </si>
  <si>
    <t>IČ:</t>
  </si>
  <si>
    <t>Slezská univerzita v Opavě</t>
  </si>
  <si>
    <t>DIČ:</t>
  </si>
  <si>
    <t>Uchazeč:</t>
  </si>
  <si>
    <t>Vyplň údaj</t>
  </si>
  <si>
    <t>Projektant:</t>
  </si>
  <si>
    <t>ing. Kateřina Swiatková</t>
  </si>
  <si>
    <t>True</t>
  </si>
  <si>
    <t>Zpracovatel:</t>
  </si>
  <si>
    <t>ing. Jiří Krejča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</si>
  <si>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</si>
  <si>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</si>
  <si>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</si>
  <si>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</si>
  <si>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</si>
  <si>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</si>
  <si>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</si>
  <si>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</si>
  <si>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</si>
  <si>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</si>
  <si>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</si>
  <si>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</si>
  <si>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</si>
  <si>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</si>
  <si>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</si>
  <si>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</si>
  <si>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</si>
  <si>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</si>
  <si>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</si>
  <si>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</si>
  <si>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</si>
  <si>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</si>
  <si>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</si>
  <si>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</si>
  <si>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</si>
  <si>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</si>
  <si>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</si>
  <si>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</si>
  <si>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</si>
  <si>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</si>
  <si>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</si>
  <si>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</si>
  <si>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</si>
  <si>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</si>
  <si>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</si>
  <si>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</si>
  <si>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</si>
  <si>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</si>
  <si>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</si>
  <si>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</si>
  <si>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</si>
  <si>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</si>
  <si>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</si>
  <si>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</si>
  <si>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</si>
  <si>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</si>
  <si>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</si>
  <si>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Úpravy a modernizace - podesty 2.-4. patro</t>
  </si>
  <si>
    <t>STA</t>
  </si>
  <si>
    <t>1</t>
  </si>
  <si>
    <t>{75bc9cdd-31e8-4466-b327-d7039ec4c2d8}</t>
  </si>
  <si>
    <t>2</t>
  </si>
  <si>
    <t>KRYCÍ LIST SOUPISU PRACÍ</t>
  </si>
  <si>
    <t>Objekt:</t>
  </si>
  <si>
    <t>01 - Úpravy a modernizace - podesty 2.-4. patro</t>
  </si>
  <si>
    <t>Karviná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</si>
  <si>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</si>
  <si>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</si>
  <si>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</si>
  <si>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</si>
  <si>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</si>
  <si>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</si>
  <si>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</si>
  <si>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61 - Úprava povrchů vnitřních</t>
  </si>
  <si>
    <t xml:space="preserve">    94 - Lešení</t>
  </si>
  <si>
    <t xml:space="preserve">    95 - Dokončovací konstrukce a práce </t>
  </si>
  <si>
    <t xml:space="preserve">    96 - Bourání konstrukcí</t>
  </si>
  <si>
    <t xml:space="preserve">    97 - Ostatní bourací práce</t>
  </si>
  <si>
    <t xml:space="preserve">    997 - Doprava suti a vybouraných hmot</t>
  </si>
  <si>
    <t xml:space="preserve">    998 - Přesun hmot</t>
  </si>
  <si>
    <t>PSV - Práce a dodávky PSV</t>
  </si>
  <si>
    <t xml:space="preserve">    725 - Zdravotechnika - zařizovací předměty</t>
  </si>
  <si>
    <t xml:space="preserve">    766 - Konstrukce truhlářské</t>
  </si>
  <si>
    <t xml:space="preserve">    782 - Obklady z kamene</t>
  </si>
  <si>
    <t xml:space="preserve">    783 - Nátěry</t>
  </si>
  <si>
    <t xml:space="preserve">    784 -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</si>
  <si>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</si>
  <si>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</si>
  <si>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</si>
  <si>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</si>
  <si>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</si>
  <si>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</si>
  <si>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</si>
  <si>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</si>
  <si>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</si>
  <si>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</si>
  <si>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</si>
  <si>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</si>
  <si>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</si>
  <si>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</si>
  <si>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</si>
  <si>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</si>
  <si>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</si>
  <si>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</si>
  <si>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61</t>
  </si>
  <si>
    <t>Úprava povrchů vnitřních</t>
  </si>
  <si>
    <t>K</t>
  </si>
  <si>
    <t>611131121</t>
  </si>
  <si>
    <t>Penetrační disperzní nátěr vnitřních stropů</t>
  </si>
  <si>
    <t>m2</t>
  </si>
  <si>
    <t>4</t>
  </si>
  <si>
    <t>612131121</t>
  </si>
  <si>
    <t>Penetrační disperzní nátěr vnitřních stěn</t>
  </si>
  <si>
    <t>3</t>
  </si>
  <si>
    <t>611325411</t>
  </si>
  <si>
    <t>Oprava vnitřní vápenocementové hladké omítky tl do 20 mm stropů v rozsahu plochy do 10 %</t>
  </si>
  <si>
    <t>612325411</t>
  </si>
  <si>
    <t>Oprava vnitřní vápenocementové hladké omítky tl do 20 mm stěn v rozsahu plochy do 10 %</t>
  </si>
  <si>
    <t>8</t>
  </si>
  <si>
    <t>5</t>
  </si>
  <si>
    <t>611341121</t>
  </si>
  <si>
    <t>Sádrová nebo vápenosádrová omítka hladká jednovrstvá vnitřních stropů rovných</t>
  </si>
  <si>
    <t>10</t>
  </si>
  <si>
    <t>VV</t>
  </si>
  <si>
    <t>((9,2*6,0)+(1,55*0,25)*2+(6,0*5,60))*3+0,005</t>
  </si>
  <si>
    <t>Součet</t>
  </si>
  <si>
    <t>612341121</t>
  </si>
  <si>
    <t>Sádrová omítka hladká jednovrstvá vnitřních stěn</t>
  </si>
  <si>
    <t>(10,2+6,25+10,2+(0,25*7))*3,0*3</t>
  </si>
  <si>
    <t>(3,05*(3,0+4,65)/2)*2*3</t>
  </si>
  <si>
    <t>(1,95+5,6+1,95)*4,65*3</t>
  </si>
  <si>
    <t>-0,003</t>
  </si>
  <si>
    <t>Mezisoučet</t>
  </si>
  <si>
    <t>"odpočet otvorů</t>
  </si>
  <si>
    <t>-((1,45*1,97)*5+(0,8*2,0)*2)+(4,3*0,3)*3+0,003</t>
  </si>
  <si>
    <t>"přípočet ostění</t>
  </si>
  <si>
    <t>(5,55*0,25)*2*3+(4,9*0,10)*2*3+(4,9*0,2)*3+0,005</t>
  </si>
  <si>
    <t>7</t>
  </si>
  <si>
    <t>619996147</t>
  </si>
  <si>
    <t>Ochrana předmětů zakrytím geotextilií</t>
  </si>
  <si>
    <t>14</t>
  </si>
  <si>
    <t>100,0*3</t>
  </si>
  <si>
    <t>622143005</t>
  </si>
  <si>
    <t>Montáž omítníků plastových, pozinkovaných nebo dřevěných</t>
  </si>
  <si>
    <t>m</t>
  </si>
  <si>
    <t>16</t>
  </si>
  <si>
    <t>"zdi</t>
  </si>
  <si>
    <t>((3,0*2)+(2,0*4))*3</t>
  </si>
  <si>
    <t>"ostění oken</t>
  </si>
  <si>
    <t>(0,3+4,3+0,3)*3</t>
  </si>
  <si>
    <t>9</t>
  </si>
  <si>
    <t>M</t>
  </si>
  <si>
    <t>59051516</t>
  </si>
  <si>
    <t>profil začišťovací PVC pro ostění vnitřních omítek</t>
  </si>
  <si>
    <t>18</t>
  </si>
  <si>
    <t>94</t>
  </si>
  <si>
    <t>Lešení</t>
  </si>
  <si>
    <t>949101112</t>
  </si>
  <si>
    <t>Lešení pomocné pro objekty pozemních staveb s lešeňovou podlahou v přes 1,9 do 3,5 m zatížení do 150 kg/m2</t>
  </si>
  <si>
    <t>24</t>
  </si>
  <si>
    <t>"mezipodesty</t>
  </si>
  <si>
    <t>(5,6*2,0)*3</t>
  </si>
  <si>
    <t>95</t>
  </si>
  <si>
    <t xml:space="preserve">Dokončovací konstrukce a práce </t>
  </si>
  <si>
    <t>26</t>
  </si>
  <si>
    <t>1*3</t>
  </si>
  <si>
    <t>28</t>
  </si>
  <si>
    <t>13</t>
  </si>
  <si>
    <t>619991001</t>
  </si>
  <si>
    <t>Zakrytí podlahy PE fólií</t>
  </si>
  <si>
    <t>483741778</t>
  </si>
  <si>
    <t>Online PSC</t>
  </si>
  <si>
    <t>https://podminky.urs.cz/item/CS_URS_2025_01/619991001</t>
  </si>
  <si>
    <t>952902021</t>
  </si>
  <si>
    <t>Čištění budov zametení hladkých podlah</t>
  </si>
  <si>
    <t>31714624</t>
  </si>
  <si>
    <t>https://podminky.urs.cz/item/CS_URS_2025_01/952902021</t>
  </si>
  <si>
    <t>300,0*3</t>
  </si>
  <si>
    <t>15</t>
  </si>
  <si>
    <t>952902041</t>
  </si>
  <si>
    <t>Čištění budov drhnutí hladkých podlah s chemickými prostředky</t>
  </si>
  <si>
    <t>-1358848176</t>
  </si>
  <si>
    <t>https://podminky.urs.cz/item/CS_URS_2025_01/952902041</t>
  </si>
  <si>
    <t>96</t>
  </si>
  <si>
    <t>Bourání konstrukcí</t>
  </si>
  <si>
    <t>962031133</t>
  </si>
  <si>
    <t>Bourání příček nebo přizdívek z cihel pálených tl přes 100 do 150 mm</t>
  </si>
  <si>
    <t>32</t>
  </si>
  <si>
    <t>(0,4*3,1)*2*3</t>
  </si>
  <si>
    <t>17</t>
  </si>
  <si>
    <t>962032230</t>
  </si>
  <si>
    <t>Bourání zdiva z cihel na MV nebo MVC do 1 m3</t>
  </si>
  <si>
    <t>m3</t>
  </si>
  <si>
    <t>34</t>
  </si>
  <si>
    <t>(0,4*0,4*3,1)*3+0,012</t>
  </si>
  <si>
    <t>962032681</t>
  </si>
  <si>
    <t>Příplatek k cenám za zvýšenou pracnost bourání pilířů průměru do 0,36 m2</t>
  </si>
  <si>
    <t>36</t>
  </si>
  <si>
    <t>97</t>
  </si>
  <si>
    <t>Ostatní bourací práce</t>
  </si>
  <si>
    <t>19</t>
  </si>
  <si>
    <t>978011121</t>
  </si>
  <si>
    <t>Otlučení vnitřní vápenné nebo vápenocementové omítky stropů v rozsahu přes 5 do 10 %</t>
  </si>
  <si>
    <t>20</t>
  </si>
  <si>
    <t>978013121</t>
  </si>
  <si>
    <t>Otlučení vnitřní vápenné nebo vápenocementové omítky stěn v rozsahu přes 5 do 10 %</t>
  </si>
  <si>
    <t>22</t>
  </si>
  <si>
    <t>997</t>
  </si>
  <si>
    <t>Doprava suti a vybouraných hmot</t>
  </si>
  <si>
    <t>997013211</t>
  </si>
  <si>
    <t>Vnitrostaveništní doprava suti a vybouraných hmot pro budovy v do 6 m ručně</t>
  </si>
  <si>
    <t>t</t>
  </si>
  <si>
    <t>38</t>
  </si>
  <si>
    <t>997013501</t>
  </si>
  <si>
    <t>Odvoz suti a vybouraných hmot na skládku nebo meziskládku do 1 km se složením</t>
  </si>
  <si>
    <t>40</t>
  </si>
  <si>
    <t>23</t>
  </si>
  <si>
    <t>997013509</t>
  </si>
  <si>
    <t>Příplatek k odvozu suti a vybouraných hmot na skládku ZKD 1 km přes 1 km</t>
  </si>
  <si>
    <t>42</t>
  </si>
  <si>
    <t>14,322*11 "Přepočtené koeficientem množství</t>
  </si>
  <si>
    <t>997013601</t>
  </si>
  <si>
    <t>Poplatek za uložení na skládce</t>
  </si>
  <si>
    <t>44</t>
  </si>
  <si>
    <t>998</t>
  </si>
  <si>
    <t>Přesun hmot</t>
  </si>
  <si>
    <t>25</t>
  </si>
  <si>
    <t>998018002</t>
  </si>
  <si>
    <t>Přesun hmot pro budovy ruční pro budovy v přes 6 do 12 m</t>
  </si>
  <si>
    <t>46</t>
  </si>
  <si>
    <t>PSV</t>
  </si>
  <si>
    <t>Práce a dodávky PSV</t>
  </si>
  <si>
    <t>725</t>
  </si>
  <si>
    <t>Zdravotechnika - zařizovací předměty</t>
  </si>
  <si>
    <t>72598012R</t>
  </si>
  <si>
    <t>Hydrant - dvířka - D+M</t>
  </si>
  <si>
    <t>kus</t>
  </si>
  <si>
    <t>48</t>
  </si>
  <si>
    <t>766</t>
  </si>
  <si>
    <t>Konstrukce truhlářské</t>
  </si>
  <si>
    <t>27</t>
  </si>
  <si>
    <t>766411811</t>
  </si>
  <si>
    <t>Demontáž truhlářského obložení stěn z panelů plochy do 1,5 m2</t>
  </si>
  <si>
    <t>50</t>
  </si>
  <si>
    <t>"3</t>
  </si>
  <si>
    <t>((5,6*3,0)+(2,6*3,0))*3</t>
  </si>
  <si>
    <t>766417831</t>
  </si>
  <si>
    <t>Demontáž podkladového roštu</t>
  </si>
  <si>
    <t>52</t>
  </si>
  <si>
    <t>((3,0*10)*3+(3,0*10))*3</t>
  </si>
  <si>
    <t>29</t>
  </si>
  <si>
    <t>76682582R</t>
  </si>
  <si>
    <t>Demontáž vitríny s lavičkou (4,3x0,45x3,0 m)</t>
  </si>
  <si>
    <t>kpl</t>
  </si>
  <si>
    <t>56</t>
  </si>
  <si>
    <t>30</t>
  </si>
  <si>
    <t>998766122</t>
  </si>
  <si>
    <t>Přesun hmot pro kce truhlářské v objektech v přes 6 do 12 m</t>
  </si>
  <si>
    <t>58</t>
  </si>
  <si>
    <t>782</t>
  </si>
  <si>
    <t>Obklady z kamene</t>
  </si>
  <si>
    <t>31</t>
  </si>
  <si>
    <t>782112812</t>
  </si>
  <si>
    <t>Demontáž obkladů stěn z kamene z měkkých kamenů kladených do lepidla</t>
  </si>
  <si>
    <t>62</t>
  </si>
  <si>
    <t>(7,0*0,3)*3</t>
  </si>
  <si>
    <t>58382199</t>
  </si>
  <si>
    <t>deska obkladová leštěná mramor tl 30mm do 0,48m2</t>
  </si>
  <si>
    <t>64</t>
  </si>
  <si>
    <t>"sokl + podlaha</t>
  </si>
  <si>
    <t>(2,1*1,03)*3+0,011</t>
  </si>
  <si>
    <t>33</t>
  </si>
  <si>
    <t>998782122</t>
  </si>
  <si>
    <t>Přesun hmot pro obklady kamenné ruční v objektech v přes 6 do 12 m</t>
  </si>
  <si>
    <t>70</t>
  </si>
  <si>
    <t>783</t>
  </si>
  <si>
    <t>Nátěry</t>
  </si>
  <si>
    <t>783101205</t>
  </si>
  <si>
    <t>Dekorativní obroušení podkladu truhlářských konstrukcí před provedením nátěru</t>
  </si>
  <si>
    <t>72</t>
  </si>
  <si>
    <t>((3,4*0,54)*2)*3</t>
  </si>
  <si>
    <t>(3,1+1,1)*2*0,94*3</t>
  </si>
  <si>
    <t>-0,004</t>
  </si>
  <si>
    <t>35</t>
  </si>
  <si>
    <t>783154101</t>
  </si>
  <si>
    <t>Základní jednonásobný nitrokombinační nátěr truhlářských konstrukcí</t>
  </si>
  <si>
    <t>74</t>
  </si>
  <si>
    <t>783163101</t>
  </si>
  <si>
    <t>Jednonásobný napouštěcí olejový nátěr truhlářských konstrukcí</t>
  </si>
  <si>
    <t>76</t>
  </si>
  <si>
    <t>37</t>
  </si>
  <si>
    <t>783168211</t>
  </si>
  <si>
    <t>Lakovací dvojnásobný olejový nátěr truhlářských konstrukcí s mezibroušením</t>
  </si>
  <si>
    <t>78</t>
  </si>
  <si>
    <t>783301303</t>
  </si>
  <si>
    <t>Bezoplachové odrezivění zámečnických konstrukcí</t>
  </si>
  <si>
    <t>1171593296</t>
  </si>
  <si>
    <t>https://podminky.urs.cz/item/CS_URS_2025_01/783301303</t>
  </si>
  <si>
    <t>39</t>
  </si>
  <si>
    <t>783301311</t>
  </si>
  <si>
    <t>Odmaštění zámečnických konstrukcí vodou ředitelným odmašťovačem</t>
  </si>
  <si>
    <t>80</t>
  </si>
  <si>
    <t>"zárubně</t>
  </si>
  <si>
    <t>((5,5*5)+(4,8*2))*0,3*3</t>
  </si>
  <si>
    <t>"dveřní křídla</t>
  </si>
  <si>
    <t>(0,8*2,0)*2*2*3</t>
  </si>
  <si>
    <t>783314101</t>
  </si>
  <si>
    <t>Základní jednonásobný syntetický nátěr zámečnických konstrukcí</t>
  </si>
  <si>
    <t>82</t>
  </si>
  <si>
    <t>41</t>
  </si>
  <si>
    <t>783347103</t>
  </si>
  <si>
    <t>Krycí jednonásobný polyuretanový nátěr s obsahem železité slídy zámečnických konstrukcí</t>
  </si>
  <si>
    <t>-1473416427</t>
  </si>
  <si>
    <t>https://podminky.urs.cz/item/CS_URS_2025_01/783347103</t>
  </si>
  <si>
    <t>784</t>
  </si>
  <si>
    <t>Malby</t>
  </si>
  <si>
    <t>784171101</t>
  </si>
  <si>
    <t>Zakrytí vnitřních podlah včetně pozdějšího odkrytí</t>
  </si>
  <si>
    <t>88</t>
  </si>
  <si>
    <t>43</t>
  </si>
  <si>
    <t>28323157</t>
  </si>
  <si>
    <t>fólie pro malířské potřeby zakrývací</t>
  </si>
  <si>
    <t>86</t>
  </si>
  <si>
    <t>784181111</t>
  </si>
  <si>
    <t>Základní silikátová jednonásobná bezbarvá penetrace podkladu v místnostech v do 3,80 m</t>
  </si>
  <si>
    <t>90</t>
  </si>
  <si>
    <t>"stěny</t>
  </si>
  <si>
    <t>"mezisoučet</t>
  </si>
  <si>
    <t>458,12</t>
  </si>
  <si>
    <t>14,21</t>
  </si>
  <si>
    <t>"podhled</t>
  </si>
  <si>
    <t>268,73</t>
  </si>
  <si>
    <t>45</t>
  </si>
  <si>
    <t>784221101</t>
  </si>
  <si>
    <t>Dvojnásobné bílé malby ze směsí za sucha dobře otěruvzdorných v místnostech do 3,80 m</t>
  </si>
  <si>
    <t>92</t>
  </si>
  <si>
    <t>784221053</t>
  </si>
  <si>
    <t>Příplatek k cenám 1x maleb za sucha otěruvzdorných za barevnou malbu v odstínu středně sytém</t>
  </si>
  <si>
    <t>47</t>
  </si>
  <si>
    <t>784221157</t>
  </si>
  <si>
    <t>Příplatek k cenám 2x maleb za sucha otěruvzdorných za barevnou malbu v odstínech náročných</t>
  </si>
  <si>
    <t>78451101R</t>
  </si>
  <si>
    <t>98</t>
  </si>
  <si>
    <t>"dveře</t>
  </si>
  <si>
    <t>((1,45*2,0)*2*5)*3</t>
  </si>
  <si>
    <t>49</t>
  </si>
  <si>
    <t>6246101R</t>
  </si>
  <si>
    <t>100</t>
  </si>
  <si>
    <t>(87,0*1,15)-0,05</t>
  </si>
  <si>
    <t>Oprava povrchu dveří v dekoru dle investora</t>
  </si>
  <si>
    <t>Lepení fóli na dveře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</si>
</sst>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952902041" TargetMode="External"/><Relationship Id="rId2" Type="http://schemas.openxmlformats.org/officeDocument/2006/relationships/hyperlink" Target="https://podminky.urs.cz/item/CS_URS_2025_01/952902021" TargetMode="External"/><Relationship Id="rId1" Type="http://schemas.openxmlformats.org/officeDocument/2006/relationships/hyperlink" Target="https://podminky.urs.cz/item/CS_URS_2025_01/619991001" TargetMode="External"/><Relationship Id="rId6" Type="http://schemas.openxmlformats.org/officeDocument/2006/relationships/drawing" Target="../drawings/drawing2.xml"/><Relationship Id="rId5" Type="http://schemas.openxmlformats.org/officeDocument/2006/relationships/hyperlink" Target="https://podminky.urs.cz/item/CS_URS_2025_01/783347103" TargetMode="External"/><Relationship Id="rId4" Type="http://schemas.openxmlformats.org/officeDocument/2006/relationships/hyperlink" Target="https://podminky.urs.cz/item/CS_URS_2025_01/7833013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0" workbookViewId="0">
      <selection activeCell="K5" sqref="K5:AJ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10" t="s">
        <v>5</v>
      </c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196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R5" s="20"/>
      <c r="BE5" s="193" t="s">
        <v>14</v>
      </c>
      <c r="BS5" s="17" t="s">
        <v>6</v>
      </c>
    </row>
    <row r="6" spans="1:74" ht="36.950000000000003" customHeight="1">
      <c r="B6" s="20"/>
      <c r="D6" s="26" t="s">
        <v>15</v>
      </c>
      <c r="K6" s="198" t="s">
        <v>16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R6" s="20"/>
      <c r="BE6" s="194"/>
      <c r="BS6" s="17" t="s">
        <v>6</v>
      </c>
    </row>
    <row r="7" spans="1:74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194"/>
      <c r="BS7" s="17" t="s">
        <v>6</v>
      </c>
    </row>
    <row r="8" spans="1:74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194"/>
      <c r="BS8" s="17" t="s">
        <v>6</v>
      </c>
    </row>
    <row r="9" spans="1:74" ht="14.45" customHeight="1">
      <c r="B9" s="20"/>
      <c r="AR9" s="20"/>
      <c r="BE9" s="194"/>
      <c r="BS9" s="17" t="s">
        <v>6</v>
      </c>
    </row>
    <row r="10" spans="1:74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194"/>
      <c r="BS10" s="17" t="s">
        <v>6</v>
      </c>
    </row>
    <row r="11" spans="1:74" ht="18.399999999999999" customHeight="1">
      <c r="B11" s="20"/>
      <c r="E11" s="25" t="s">
        <v>25</v>
      </c>
      <c r="AK11" s="27" t="s">
        <v>26</v>
      </c>
      <c r="AN11" s="25" t="s">
        <v>1</v>
      </c>
      <c r="AR11" s="20"/>
      <c r="BE11" s="194"/>
      <c r="BS11" s="17" t="s">
        <v>6</v>
      </c>
    </row>
    <row r="12" spans="1:74" ht="6.95" customHeight="1">
      <c r="B12" s="20"/>
      <c r="AR12" s="20"/>
      <c r="BE12" s="194"/>
      <c r="BS12" s="17" t="s">
        <v>6</v>
      </c>
    </row>
    <row r="13" spans="1:74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194"/>
      <c r="BS13" s="17" t="s">
        <v>6</v>
      </c>
    </row>
    <row r="14" spans="1:74" ht="12.75">
      <c r="B14" s="20"/>
      <c r="E14" s="199" t="s">
        <v>28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7" t="s">
        <v>26</v>
      </c>
      <c r="AN14" s="29" t="s">
        <v>28</v>
      </c>
      <c r="AR14" s="20"/>
      <c r="BE14" s="194"/>
      <c r="BS14" s="17" t="s">
        <v>6</v>
      </c>
    </row>
    <row r="15" spans="1:74" ht="6.95" customHeight="1">
      <c r="B15" s="20"/>
      <c r="AR15" s="20"/>
      <c r="BE15" s="194"/>
      <c r="BS15" s="17" t="s">
        <v>3</v>
      </c>
    </row>
    <row r="16" spans="1:74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194"/>
      <c r="BS16" s="17" t="s">
        <v>3</v>
      </c>
    </row>
    <row r="17" spans="2:71" ht="18.399999999999999" customHeight="1">
      <c r="B17" s="20"/>
      <c r="E17" s="25" t="s">
        <v>30</v>
      </c>
      <c r="AK17" s="27" t="s">
        <v>26</v>
      </c>
      <c r="AN17" s="25" t="s">
        <v>1</v>
      </c>
      <c r="AR17" s="20"/>
      <c r="BE17" s="194"/>
      <c r="BS17" s="17" t="s">
        <v>31</v>
      </c>
    </row>
    <row r="18" spans="2:71" ht="6.95" customHeight="1">
      <c r="B18" s="20"/>
      <c r="AR18" s="20"/>
      <c r="BE18" s="194"/>
      <c r="BS18" s="17" t="s">
        <v>6</v>
      </c>
    </row>
    <row r="19" spans="2:71" ht="12" customHeight="1">
      <c r="B19" s="20"/>
      <c r="D19" s="27" t="s">
        <v>32</v>
      </c>
      <c r="AK19" s="27" t="s">
        <v>24</v>
      </c>
      <c r="AN19" s="25" t="s">
        <v>1</v>
      </c>
      <c r="AR19" s="20"/>
      <c r="BE19" s="194"/>
      <c r="BS19" s="17" t="s">
        <v>6</v>
      </c>
    </row>
    <row r="20" spans="2:71" ht="18.399999999999999" customHeight="1">
      <c r="B20" s="20"/>
      <c r="E20" s="25" t="s">
        <v>33</v>
      </c>
      <c r="AK20" s="27" t="s">
        <v>26</v>
      </c>
      <c r="AN20" s="25" t="s">
        <v>1</v>
      </c>
      <c r="AR20" s="20"/>
      <c r="BE20" s="194"/>
      <c r="BS20" s="17" t="s">
        <v>31</v>
      </c>
    </row>
    <row r="21" spans="2:71" ht="6.95" customHeight="1">
      <c r="B21" s="20"/>
      <c r="AR21" s="20"/>
      <c r="BE21" s="194"/>
    </row>
    <row r="22" spans="2:71" ht="12" customHeight="1">
      <c r="B22" s="20"/>
      <c r="D22" s="27" t="s">
        <v>34</v>
      </c>
      <c r="AR22" s="20"/>
      <c r="BE22" s="194"/>
    </row>
    <row r="23" spans="2:71" ht="16.5" customHeight="1">
      <c r="B23" s="20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20"/>
      <c r="BE23" s="194"/>
    </row>
    <row r="24" spans="2:71" ht="6.95" customHeight="1">
      <c r="B24" s="20"/>
      <c r="AR24" s="20"/>
      <c r="BE24" s="19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4"/>
    </row>
    <row r="26" spans="2:71" s="1" customFormat="1" ht="25.9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2">
        <f>ROUND(AG94,2)</f>
        <v>0</v>
      </c>
      <c r="AL26" s="203"/>
      <c r="AM26" s="203"/>
      <c r="AN26" s="203"/>
      <c r="AO26" s="203"/>
      <c r="AR26" s="32"/>
      <c r="BE26" s="194"/>
    </row>
    <row r="27" spans="2:71" s="1" customFormat="1" ht="6.95" customHeight="1">
      <c r="B27" s="32"/>
      <c r="AR27" s="32"/>
      <c r="BE27" s="194"/>
    </row>
    <row r="28" spans="2:71" s="1" customFormat="1" ht="12.75">
      <c r="B28" s="32"/>
      <c r="L28" s="204" t="s">
        <v>36</v>
      </c>
      <c r="M28" s="204"/>
      <c r="N28" s="204"/>
      <c r="O28" s="204"/>
      <c r="P28" s="204"/>
      <c r="W28" s="204" t="s">
        <v>37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38</v>
      </c>
      <c r="AL28" s="204"/>
      <c r="AM28" s="204"/>
      <c r="AN28" s="204"/>
      <c r="AO28" s="204"/>
      <c r="AR28" s="32"/>
      <c r="BE28" s="194"/>
    </row>
    <row r="29" spans="2:71" s="2" customFormat="1" ht="14.45" customHeight="1">
      <c r="B29" s="36"/>
      <c r="D29" s="27" t="s">
        <v>39</v>
      </c>
      <c r="F29" s="27" t="s">
        <v>40</v>
      </c>
      <c r="L29" s="192">
        <v>0.21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6"/>
      <c r="BE29" s="195"/>
    </row>
    <row r="30" spans="2:71" s="2" customFormat="1" ht="14.45" customHeight="1">
      <c r="B30" s="36"/>
      <c r="F30" s="27" t="s">
        <v>41</v>
      </c>
      <c r="L30" s="192">
        <v>0.12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6"/>
      <c r="BE30" s="195"/>
    </row>
    <row r="31" spans="2:71" s="2" customFormat="1" ht="14.45" hidden="1" customHeight="1">
      <c r="B31" s="36"/>
      <c r="F31" s="27" t="s">
        <v>42</v>
      </c>
      <c r="L31" s="192">
        <v>0.21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6"/>
      <c r="BE31" s="195"/>
    </row>
    <row r="32" spans="2:71" s="2" customFormat="1" ht="14.45" hidden="1" customHeight="1">
      <c r="B32" s="36"/>
      <c r="F32" s="27" t="s">
        <v>43</v>
      </c>
      <c r="L32" s="192">
        <v>0.12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6"/>
      <c r="BE32" s="195"/>
    </row>
    <row r="33" spans="2:57" s="2" customFormat="1" ht="14.45" hidden="1" customHeight="1">
      <c r="B33" s="36"/>
      <c r="F33" s="27" t="s">
        <v>44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6"/>
      <c r="BE33" s="195"/>
    </row>
    <row r="34" spans="2:57" s="1" customFormat="1" ht="6.95" customHeight="1">
      <c r="B34" s="32"/>
      <c r="AR34" s="32"/>
      <c r="BE34" s="194"/>
    </row>
    <row r="35" spans="2:57" s="1" customFormat="1" ht="25.9" customHeight="1"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25" t="s">
        <v>47</v>
      </c>
      <c r="Y35" s="226"/>
      <c r="Z35" s="226"/>
      <c r="AA35" s="226"/>
      <c r="AB35" s="226"/>
      <c r="AC35" s="39"/>
      <c r="AD35" s="39"/>
      <c r="AE35" s="39"/>
      <c r="AF35" s="39"/>
      <c r="AG35" s="39"/>
      <c r="AH35" s="39"/>
      <c r="AI35" s="39"/>
      <c r="AJ35" s="39"/>
      <c r="AK35" s="227">
        <f>SUM(AK26:AK33)</f>
        <v>0</v>
      </c>
      <c r="AL35" s="226"/>
      <c r="AM35" s="226"/>
      <c r="AN35" s="226"/>
      <c r="AO35" s="228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50</v>
      </c>
      <c r="AI60" s="34"/>
      <c r="AJ60" s="34"/>
      <c r="AK60" s="34"/>
      <c r="AL60" s="34"/>
      <c r="AM60" s="43" t="s">
        <v>51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53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50</v>
      </c>
      <c r="AI75" s="34"/>
      <c r="AJ75" s="34"/>
      <c r="AK75" s="34"/>
      <c r="AL75" s="34"/>
      <c r="AM75" s="43" t="s">
        <v>51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54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>
        <f>K5</f>
        <v>0</v>
      </c>
      <c r="AR84" s="48"/>
    </row>
    <row r="85" spans="1:91" s="4" customFormat="1" ht="36.950000000000003" customHeight="1">
      <c r="B85" s="49"/>
      <c r="C85" s="50" t="s">
        <v>15</v>
      </c>
      <c r="L85" s="216" t="str">
        <f>K6</f>
        <v>Slezská univerzita - p.č. 1210/8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19</v>
      </c>
      <c r="L87" s="51" t="str">
        <f>IF(K8="","",K8)</f>
        <v xml:space="preserve"> </v>
      </c>
      <c r="AI87" s="27" t="s">
        <v>21</v>
      </c>
      <c r="AM87" s="218" t="str">
        <f>IF(AN8= "","",AN8)</f>
        <v>10. 2. 2025</v>
      </c>
      <c r="AN87" s="218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23</v>
      </c>
      <c r="L89" s="3" t="str">
        <f>IF(E11= "","",E11)</f>
        <v>Slezská univerzita v Opavě</v>
      </c>
      <c r="AI89" s="27" t="s">
        <v>29</v>
      </c>
      <c r="AM89" s="219" t="str">
        <f>IF(E17="","",E17)</f>
        <v>ing. Kateřina Swiatková</v>
      </c>
      <c r="AN89" s="220"/>
      <c r="AO89" s="220"/>
      <c r="AP89" s="220"/>
      <c r="AR89" s="32"/>
      <c r="AS89" s="221" t="s">
        <v>55</v>
      </c>
      <c r="AT89" s="222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27</v>
      </c>
      <c r="L90" s="3" t="str">
        <f>IF(E14= "Vyplň údaj","",E14)</f>
        <v/>
      </c>
      <c r="AI90" s="27" t="s">
        <v>32</v>
      </c>
      <c r="AM90" s="219" t="str">
        <f>IF(E20="","",E20)</f>
        <v>ing. Jiří Krejča</v>
      </c>
      <c r="AN90" s="220"/>
      <c r="AO90" s="220"/>
      <c r="AP90" s="220"/>
      <c r="AR90" s="32"/>
      <c r="AS90" s="223"/>
      <c r="AT90" s="224"/>
      <c r="BD90" s="55"/>
    </row>
    <row r="91" spans="1:91" s="1" customFormat="1" ht="10.9" customHeight="1">
      <c r="B91" s="32"/>
      <c r="AR91" s="32"/>
      <c r="AS91" s="223"/>
      <c r="AT91" s="224"/>
      <c r="BD91" s="55"/>
    </row>
    <row r="92" spans="1:91" s="1" customFormat="1" ht="29.25" customHeight="1">
      <c r="B92" s="32"/>
      <c r="C92" s="211" t="s">
        <v>56</v>
      </c>
      <c r="D92" s="212"/>
      <c r="E92" s="212"/>
      <c r="F92" s="212"/>
      <c r="G92" s="212"/>
      <c r="H92" s="56"/>
      <c r="I92" s="213" t="s">
        <v>57</v>
      </c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4" t="s">
        <v>58</v>
      </c>
      <c r="AH92" s="212"/>
      <c r="AI92" s="212"/>
      <c r="AJ92" s="212"/>
      <c r="AK92" s="212"/>
      <c r="AL92" s="212"/>
      <c r="AM92" s="212"/>
      <c r="AN92" s="213" t="s">
        <v>59</v>
      </c>
      <c r="AO92" s="212"/>
      <c r="AP92" s="215"/>
      <c r="AQ92" s="57" t="s">
        <v>60</v>
      </c>
      <c r="AR92" s="32"/>
      <c r="AS92" s="58" t="s">
        <v>61</v>
      </c>
      <c r="AT92" s="59" t="s">
        <v>62</v>
      </c>
      <c r="AU92" s="59" t="s">
        <v>63</v>
      </c>
      <c r="AV92" s="59" t="s">
        <v>64</v>
      </c>
      <c r="AW92" s="59" t="s">
        <v>65</v>
      </c>
      <c r="AX92" s="59" t="s">
        <v>66</v>
      </c>
      <c r="AY92" s="59" t="s">
        <v>67</v>
      </c>
      <c r="AZ92" s="59" t="s">
        <v>68</v>
      </c>
      <c r="BA92" s="59" t="s">
        <v>69</v>
      </c>
      <c r="BB92" s="59" t="s">
        <v>70</v>
      </c>
      <c r="BC92" s="59" t="s">
        <v>71</v>
      </c>
      <c r="BD92" s="60" t="s">
        <v>72</v>
      </c>
    </row>
    <row r="93" spans="1:91" s="1" customFormat="1" ht="10.9" customHeight="1">
      <c r="B93" s="32"/>
      <c r="AR93" s="32"/>
      <c r="AS93" s="61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2"/>
      <c r="C94" s="63" t="s">
        <v>73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8">
        <f>ROUND(AG95,2)</f>
        <v>0</v>
      </c>
      <c r="AH94" s="208"/>
      <c r="AI94" s="208"/>
      <c r="AJ94" s="208"/>
      <c r="AK94" s="208"/>
      <c r="AL94" s="208"/>
      <c r="AM94" s="208"/>
      <c r="AN94" s="209">
        <f>SUM(AG94,AT94)</f>
        <v>0</v>
      </c>
      <c r="AO94" s="209"/>
      <c r="AP94" s="209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74</v>
      </c>
      <c r="BT94" s="71" t="s">
        <v>75</v>
      </c>
      <c r="BU94" s="72" t="s">
        <v>76</v>
      </c>
      <c r="BV94" s="71" t="s">
        <v>77</v>
      </c>
      <c r="BW94" s="71" t="s">
        <v>4</v>
      </c>
      <c r="BX94" s="71" t="s">
        <v>78</v>
      </c>
      <c r="CL94" s="71" t="s">
        <v>1</v>
      </c>
    </row>
    <row r="95" spans="1:91" s="6" customFormat="1" ht="24.75" customHeight="1">
      <c r="A95" s="73" t="s">
        <v>79</v>
      </c>
      <c r="B95" s="74"/>
      <c r="C95" s="75"/>
      <c r="D95" s="207" t="s">
        <v>80</v>
      </c>
      <c r="E95" s="207"/>
      <c r="F95" s="207"/>
      <c r="G95" s="207"/>
      <c r="H95" s="207"/>
      <c r="I95" s="76"/>
      <c r="J95" s="207" t="s">
        <v>81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5">
        <f>'01 - Úpravy a modernizace...'!J30</f>
        <v>0</v>
      </c>
      <c r="AH95" s="206"/>
      <c r="AI95" s="206"/>
      <c r="AJ95" s="206"/>
      <c r="AK95" s="206"/>
      <c r="AL95" s="206"/>
      <c r="AM95" s="206"/>
      <c r="AN95" s="205">
        <f>SUM(AG95,AT95)</f>
        <v>0</v>
      </c>
      <c r="AO95" s="206"/>
      <c r="AP95" s="206"/>
      <c r="AQ95" s="77" t="s">
        <v>82</v>
      </c>
      <c r="AR95" s="74"/>
      <c r="AS95" s="78">
        <v>0</v>
      </c>
      <c r="AT95" s="79">
        <f>ROUND(SUM(AV95:AW95),2)</f>
        <v>0</v>
      </c>
      <c r="AU95" s="80">
        <f>'01 - Úpravy a modernizace...'!P131</f>
        <v>0</v>
      </c>
      <c r="AV95" s="79">
        <f>'01 - Úpravy a modernizace...'!J33</f>
        <v>0</v>
      </c>
      <c r="AW95" s="79">
        <f>'01 - Úpravy a modernizace...'!J34</f>
        <v>0</v>
      </c>
      <c r="AX95" s="79">
        <f>'01 - Úpravy a modernizace...'!J35</f>
        <v>0</v>
      </c>
      <c r="AY95" s="79">
        <f>'01 - Úpravy a modernizace...'!J36</f>
        <v>0</v>
      </c>
      <c r="AZ95" s="79">
        <f>'01 - Úpravy a modernizace...'!F33</f>
        <v>0</v>
      </c>
      <c r="BA95" s="79">
        <f>'01 - Úpravy a modernizace...'!F34</f>
        <v>0</v>
      </c>
      <c r="BB95" s="79">
        <f>'01 - Úpravy a modernizace...'!F35</f>
        <v>0</v>
      </c>
      <c r="BC95" s="79">
        <f>'01 - Úpravy a modernizace...'!F36</f>
        <v>0</v>
      </c>
      <c r="BD95" s="81">
        <f>'01 - Úpravy a modernizace...'!F37</f>
        <v>0</v>
      </c>
      <c r="BT95" s="82" t="s">
        <v>83</v>
      </c>
      <c r="BV95" s="82" t="s">
        <v>77</v>
      </c>
      <c r="BW95" s="82" t="s">
        <v>84</v>
      </c>
      <c r="BX95" s="82" t="s">
        <v>4</v>
      </c>
      <c r="CL95" s="82" t="s">
        <v>1</v>
      </c>
      <c r="CM95" s="82" t="s">
        <v>85</v>
      </c>
    </row>
    <row r="96" spans="1:91" s="1" customFormat="1" ht="30" customHeight="1">
      <c r="B96" s="32"/>
      <c r="AR96" s="32"/>
    </row>
    <row r="97" spans="2:44" s="1" customFormat="1" ht="6.95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2"/>
    </row>
  </sheetData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01 - Úpravy a modernizac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64"/>
  <sheetViews>
    <sheetView showGridLines="0" tabSelected="1" topLeftCell="A235" workbookViewId="0">
      <selection activeCell="F169" sqref="F16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0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7" t="s">
        <v>84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86</v>
      </c>
      <c r="L4" s="20"/>
      <c r="M4" s="8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30" t="str">
        <f>'Rekapitulace stavby'!K6</f>
        <v>Slezská univerzita - p.č. 1210/8</v>
      </c>
      <c r="F7" s="231"/>
      <c r="G7" s="231"/>
      <c r="H7" s="231"/>
      <c r="L7" s="20"/>
    </row>
    <row r="8" spans="2:46" s="1" customFormat="1" ht="12" customHeight="1">
      <c r="B8" s="32"/>
      <c r="D8" s="27" t="s">
        <v>87</v>
      </c>
      <c r="L8" s="32"/>
    </row>
    <row r="9" spans="2:46" s="1" customFormat="1" ht="16.5" customHeight="1">
      <c r="B9" s="32"/>
      <c r="E9" s="216" t="s">
        <v>88</v>
      </c>
      <c r="F9" s="229"/>
      <c r="G9" s="229"/>
      <c r="H9" s="22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89</v>
      </c>
      <c r="I12" s="27" t="s">
        <v>21</v>
      </c>
      <c r="J12" s="52" t="str">
        <f>'Rekapitulace stavby'!AN8</f>
        <v>10. 2. 2025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>Slezská univerzita v Opavě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196"/>
      <c r="G18" s="196"/>
      <c r="H18" s="196"/>
      <c r="I18" s="27" t="s">
        <v>26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30</v>
      </c>
      <c r="I21" s="27" t="s">
        <v>26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24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27" t="s">
        <v>26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4"/>
      <c r="E27" s="201" t="s">
        <v>1</v>
      </c>
      <c r="F27" s="201"/>
      <c r="G27" s="201"/>
      <c r="H27" s="201"/>
      <c r="L27" s="8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85" t="s">
        <v>35</v>
      </c>
      <c r="J30" s="65">
        <f>ROUND(J131,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86" t="s">
        <v>39</v>
      </c>
      <c r="E33" s="27" t="s">
        <v>40</v>
      </c>
      <c r="F33" s="87">
        <f>ROUND((SUM(BE131:BE263)),  2)</f>
        <v>0</v>
      </c>
      <c r="I33" s="88">
        <v>0.21</v>
      </c>
      <c r="J33" s="87">
        <f>ROUND(((SUM(BE131:BE263))*I33),  2)</f>
        <v>0</v>
      </c>
      <c r="L33" s="32"/>
    </row>
    <row r="34" spans="2:12" s="1" customFormat="1" ht="14.45" customHeight="1">
      <c r="B34" s="32"/>
      <c r="E34" s="27" t="s">
        <v>41</v>
      </c>
      <c r="F34" s="87">
        <f>ROUND((SUM(BF131:BF263)),  2)</f>
        <v>0</v>
      </c>
      <c r="I34" s="88">
        <v>0.12</v>
      </c>
      <c r="J34" s="87">
        <f>ROUND(((SUM(BF131:BF263))*I34),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87">
        <f>ROUND((SUM(BG131:BG263)),  2)</f>
        <v>0</v>
      </c>
      <c r="I35" s="88">
        <v>0.21</v>
      </c>
      <c r="J35" s="87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87">
        <f>ROUND((SUM(BH131:BH263)),  2)</f>
        <v>0</v>
      </c>
      <c r="I36" s="88">
        <v>0.12</v>
      </c>
      <c r="J36" s="87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87">
        <f>ROUND((SUM(BI131:BI263)),  2)</f>
        <v>0</v>
      </c>
      <c r="I37" s="88">
        <v>0</v>
      </c>
      <c r="J37" s="87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89"/>
      <c r="D39" s="90" t="s">
        <v>45</v>
      </c>
      <c r="E39" s="56"/>
      <c r="F39" s="56"/>
      <c r="G39" s="91" t="s">
        <v>46</v>
      </c>
      <c r="H39" s="92" t="s">
        <v>47</v>
      </c>
      <c r="I39" s="56"/>
      <c r="J39" s="93">
        <f>SUM(J30:J37)</f>
        <v>0</v>
      </c>
      <c r="K39" s="94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95" t="s">
        <v>51</v>
      </c>
      <c r="G61" s="43" t="s">
        <v>50</v>
      </c>
      <c r="H61" s="34"/>
      <c r="I61" s="34"/>
      <c r="J61" s="96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95" t="s">
        <v>51</v>
      </c>
      <c r="G76" s="43" t="s">
        <v>50</v>
      </c>
      <c r="H76" s="34"/>
      <c r="I76" s="34"/>
      <c r="J76" s="96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16.5" customHeight="1">
      <c r="B85" s="32"/>
      <c r="E85" s="230" t="str">
        <f>E7</f>
        <v>Slezská univerzita - p.č. 1210/8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87</v>
      </c>
      <c r="L86" s="32"/>
    </row>
    <row r="87" spans="2:47" s="1" customFormat="1" ht="16.5" customHeight="1">
      <c r="B87" s="32"/>
      <c r="E87" s="216" t="str">
        <f>E9</f>
        <v>01 - Úpravy a modernizace - podesty 2.-4. patro</v>
      </c>
      <c r="F87" s="229"/>
      <c r="G87" s="229"/>
      <c r="H87" s="229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>Karviná</v>
      </c>
      <c r="I89" s="27" t="s">
        <v>21</v>
      </c>
      <c r="J89" s="52" t="str">
        <f>IF(J12="","",J12)</f>
        <v>10. 2. 2025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23</v>
      </c>
      <c r="F91" s="25" t="str">
        <f>E15</f>
        <v>Slezská univerzita v Opavě</v>
      </c>
      <c r="I91" s="27" t="s">
        <v>29</v>
      </c>
      <c r="J91" s="30" t="str">
        <f>E21</f>
        <v>ing. Kateřina Swiatková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ing. Jiří Krejča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97" t="s">
        <v>91</v>
      </c>
      <c r="D94" s="89"/>
      <c r="E94" s="89"/>
      <c r="F94" s="89"/>
      <c r="G94" s="89"/>
      <c r="H94" s="89"/>
      <c r="I94" s="89"/>
      <c r="J94" s="98" t="s">
        <v>92</v>
      </c>
      <c r="K94" s="89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99" t="s">
        <v>93</v>
      </c>
      <c r="J96" s="65">
        <f>J131</f>
        <v>0</v>
      </c>
      <c r="L96" s="32"/>
      <c r="AU96" s="17" t="s">
        <v>94</v>
      </c>
    </row>
    <row r="97" spans="2:12" s="8" customFormat="1" ht="24.95" customHeight="1">
      <c r="B97" s="100"/>
      <c r="D97" s="101" t="s">
        <v>95</v>
      </c>
      <c r="E97" s="102"/>
      <c r="F97" s="102"/>
      <c r="G97" s="102"/>
      <c r="H97" s="102"/>
      <c r="I97" s="102"/>
      <c r="J97" s="103">
        <f>J132</f>
        <v>0</v>
      </c>
      <c r="L97" s="100"/>
    </row>
    <row r="98" spans="2:12" s="9" customFormat="1" ht="19.899999999999999" customHeight="1">
      <c r="B98" s="104"/>
      <c r="D98" s="105" t="s">
        <v>96</v>
      </c>
      <c r="E98" s="106"/>
      <c r="F98" s="106"/>
      <c r="G98" s="106"/>
      <c r="H98" s="106"/>
      <c r="I98" s="106"/>
      <c r="J98" s="107">
        <f>J133</f>
        <v>0</v>
      </c>
      <c r="L98" s="104"/>
    </row>
    <row r="99" spans="2:12" s="9" customFormat="1" ht="19.899999999999999" customHeight="1">
      <c r="B99" s="104"/>
      <c r="D99" s="105" t="s">
        <v>97</v>
      </c>
      <c r="E99" s="106"/>
      <c r="F99" s="106"/>
      <c r="G99" s="106"/>
      <c r="H99" s="106"/>
      <c r="I99" s="106"/>
      <c r="J99" s="107">
        <f>J134</f>
        <v>0</v>
      </c>
      <c r="L99" s="104"/>
    </row>
    <row r="100" spans="2:12" s="9" customFormat="1" ht="19.899999999999999" customHeight="1">
      <c r="B100" s="104"/>
      <c r="D100" s="105" t="s">
        <v>98</v>
      </c>
      <c r="E100" s="106"/>
      <c r="F100" s="106"/>
      <c r="G100" s="106"/>
      <c r="H100" s="106"/>
      <c r="I100" s="106"/>
      <c r="J100" s="107">
        <f>J165</f>
        <v>0</v>
      </c>
      <c r="L100" s="104"/>
    </row>
    <row r="101" spans="2:12" s="9" customFormat="1" ht="19.899999999999999" customHeight="1">
      <c r="B101" s="104"/>
      <c r="D101" s="105" t="s">
        <v>99</v>
      </c>
      <c r="E101" s="106"/>
      <c r="F101" s="106"/>
      <c r="G101" s="106"/>
      <c r="H101" s="106"/>
      <c r="I101" s="106"/>
      <c r="J101" s="107">
        <f>J170</f>
        <v>0</v>
      </c>
      <c r="L101" s="104"/>
    </row>
    <row r="102" spans="2:12" s="9" customFormat="1" ht="19.899999999999999" customHeight="1">
      <c r="B102" s="104"/>
      <c r="D102" s="105" t="s">
        <v>100</v>
      </c>
      <c r="E102" s="106"/>
      <c r="F102" s="106"/>
      <c r="G102" s="106"/>
      <c r="H102" s="106"/>
      <c r="I102" s="106"/>
      <c r="J102" s="107">
        <f>J179</f>
        <v>0</v>
      </c>
      <c r="L102" s="104"/>
    </row>
    <row r="103" spans="2:12" s="9" customFormat="1" ht="19.899999999999999" customHeight="1">
      <c r="B103" s="104"/>
      <c r="D103" s="105" t="s">
        <v>101</v>
      </c>
      <c r="E103" s="106"/>
      <c r="F103" s="106"/>
      <c r="G103" s="106"/>
      <c r="H103" s="106"/>
      <c r="I103" s="106"/>
      <c r="J103" s="107">
        <f>J187</f>
        <v>0</v>
      </c>
      <c r="L103" s="104"/>
    </row>
    <row r="104" spans="2:12" s="9" customFormat="1" ht="19.899999999999999" customHeight="1">
      <c r="B104" s="104"/>
      <c r="D104" s="105" t="s">
        <v>102</v>
      </c>
      <c r="E104" s="106"/>
      <c r="F104" s="106"/>
      <c r="G104" s="106"/>
      <c r="H104" s="106"/>
      <c r="I104" s="106"/>
      <c r="J104" s="107">
        <f>J190</f>
        <v>0</v>
      </c>
      <c r="L104" s="104"/>
    </row>
    <row r="105" spans="2:12" s="9" customFormat="1" ht="19.899999999999999" customHeight="1">
      <c r="B105" s="104"/>
      <c r="D105" s="105" t="s">
        <v>103</v>
      </c>
      <c r="E105" s="106"/>
      <c r="F105" s="106"/>
      <c r="G105" s="106"/>
      <c r="H105" s="106"/>
      <c r="I105" s="106"/>
      <c r="J105" s="107">
        <f>J197</f>
        <v>0</v>
      </c>
      <c r="L105" s="104"/>
    </row>
    <row r="106" spans="2:12" s="8" customFormat="1" ht="24.95" customHeight="1">
      <c r="B106" s="100"/>
      <c r="D106" s="101" t="s">
        <v>104</v>
      </c>
      <c r="E106" s="102"/>
      <c r="F106" s="102"/>
      <c r="G106" s="102"/>
      <c r="H106" s="102"/>
      <c r="I106" s="102"/>
      <c r="J106" s="103">
        <f>J199</f>
        <v>0</v>
      </c>
      <c r="L106" s="100"/>
    </row>
    <row r="107" spans="2:12" s="9" customFormat="1" ht="19.899999999999999" customHeight="1">
      <c r="B107" s="104"/>
      <c r="D107" s="105" t="s">
        <v>105</v>
      </c>
      <c r="E107" s="106"/>
      <c r="F107" s="106"/>
      <c r="G107" s="106"/>
      <c r="H107" s="106"/>
      <c r="I107" s="106"/>
      <c r="J107" s="107">
        <f>J200</f>
        <v>0</v>
      </c>
      <c r="L107" s="104"/>
    </row>
    <row r="108" spans="2:12" s="9" customFormat="1" ht="19.899999999999999" customHeight="1">
      <c r="B108" s="104"/>
      <c r="D108" s="105" t="s">
        <v>106</v>
      </c>
      <c r="E108" s="106"/>
      <c r="F108" s="106"/>
      <c r="G108" s="106"/>
      <c r="H108" s="106"/>
      <c r="I108" s="106"/>
      <c r="J108" s="107">
        <f>J204</f>
        <v>0</v>
      </c>
      <c r="L108" s="104"/>
    </row>
    <row r="109" spans="2:12" s="9" customFormat="1" ht="19.899999999999999" customHeight="1">
      <c r="B109" s="104"/>
      <c r="D109" s="105" t="s">
        <v>107</v>
      </c>
      <c r="E109" s="106"/>
      <c r="F109" s="106"/>
      <c r="G109" s="106"/>
      <c r="H109" s="106"/>
      <c r="I109" s="106"/>
      <c r="J109" s="107">
        <f>J214</f>
        <v>0</v>
      </c>
      <c r="L109" s="104"/>
    </row>
    <row r="110" spans="2:12" s="9" customFormat="1" ht="19.899999999999999" customHeight="1">
      <c r="B110" s="104"/>
      <c r="D110" s="105" t="s">
        <v>108</v>
      </c>
      <c r="E110" s="106"/>
      <c r="F110" s="106"/>
      <c r="G110" s="106"/>
      <c r="H110" s="106"/>
      <c r="I110" s="106"/>
      <c r="J110" s="107">
        <f>J223</f>
        <v>0</v>
      </c>
      <c r="L110" s="104"/>
    </row>
    <row r="111" spans="2:12" s="9" customFormat="1" ht="19.899999999999999" customHeight="1">
      <c r="B111" s="104"/>
      <c r="D111" s="105" t="s">
        <v>109</v>
      </c>
      <c r="E111" s="106"/>
      <c r="F111" s="106"/>
      <c r="G111" s="106"/>
      <c r="H111" s="106"/>
      <c r="I111" s="106"/>
      <c r="J111" s="107">
        <f>J243</f>
        <v>0</v>
      </c>
      <c r="L111" s="104"/>
    </row>
    <row r="112" spans="2:12" s="1" customFormat="1" ht="21.75" customHeight="1">
      <c r="B112" s="32"/>
      <c r="L112" s="32"/>
    </row>
    <row r="113" spans="2:12" s="1" customFormat="1" ht="6.95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2"/>
    </row>
    <row r="117" spans="2:12" s="1" customFormat="1" ht="6.95" customHeight="1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2"/>
    </row>
    <row r="118" spans="2:12" s="1" customFormat="1" ht="24.95" customHeight="1">
      <c r="B118" s="32"/>
      <c r="C118" s="21" t="s">
        <v>110</v>
      </c>
      <c r="L118" s="32"/>
    </row>
    <row r="119" spans="2:12" s="1" customFormat="1" ht="6.95" customHeight="1">
      <c r="B119" s="32"/>
      <c r="L119" s="32"/>
    </row>
    <row r="120" spans="2:12" s="1" customFormat="1" ht="12" customHeight="1">
      <c r="B120" s="32"/>
      <c r="C120" s="27" t="s">
        <v>15</v>
      </c>
      <c r="L120" s="32"/>
    </row>
    <row r="121" spans="2:12" s="1" customFormat="1" ht="16.5" customHeight="1">
      <c r="B121" s="32"/>
      <c r="E121" s="230" t="str">
        <f>E7</f>
        <v>Slezská univerzita - p.č. 1210/8</v>
      </c>
      <c r="F121" s="231"/>
      <c r="G121" s="231"/>
      <c r="H121" s="231"/>
      <c r="L121" s="32"/>
    </row>
    <row r="122" spans="2:12" s="1" customFormat="1" ht="12" customHeight="1">
      <c r="B122" s="32"/>
      <c r="C122" s="27" t="s">
        <v>87</v>
      </c>
      <c r="L122" s="32"/>
    </row>
    <row r="123" spans="2:12" s="1" customFormat="1" ht="16.5" customHeight="1">
      <c r="B123" s="32"/>
      <c r="E123" s="216" t="str">
        <f>E9</f>
        <v>01 - Úpravy a modernizace - podesty 2.-4. patro</v>
      </c>
      <c r="F123" s="229"/>
      <c r="G123" s="229"/>
      <c r="H123" s="229"/>
      <c r="L123" s="32"/>
    </row>
    <row r="124" spans="2:12" s="1" customFormat="1" ht="6.95" customHeight="1">
      <c r="B124" s="32"/>
      <c r="L124" s="32"/>
    </row>
    <row r="125" spans="2:12" s="1" customFormat="1" ht="12" customHeight="1">
      <c r="B125" s="32"/>
      <c r="C125" s="27" t="s">
        <v>19</v>
      </c>
      <c r="F125" s="25" t="str">
        <f>F12</f>
        <v>Karviná</v>
      </c>
      <c r="I125" s="27" t="s">
        <v>21</v>
      </c>
      <c r="J125" s="52" t="str">
        <f>IF(J12="","",J12)</f>
        <v>10. 2. 2025</v>
      </c>
      <c r="L125" s="32"/>
    </row>
    <row r="126" spans="2:12" s="1" customFormat="1" ht="6.95" customHeight="1">
      <c r="B126" s="32"/>
      <c r="L126" s="32"/>
    </row>
    <row r="127" spans="2:12" s="1" customFormat="1" ht="25.7" customHeight="1">
      <c r="B127" s="32"/>
      <c r="C127" s="27" t="s">
        <v>23</v>
      </c>
      <c r="F127" s="25" t="str">
        <f>E15</f>
        <v>Slezská univerzita v Opavě</v>
      </c>
      <c r="I127" s="27" t="s">
        <v>29</v>
      </c>
      <c r="J127" s="30" t="str">
        <f>E21</f>
        <v>ing. Kateřina Swiatková</v>
      </c>
      <c r="L127" s="32"/>
    </row>
    <row r="128" spans="2:12" s="1" customFormat="1" ht="15.2" customHeight="1">
      <c r="B128" s="32"/>
      <c r="C128" s="27" t="s">
        <v>27</v>
      </c>
      <c r="F128" s="25" t="str">
        <f>IF(E18="","",E18)</f>
        <v>Vyplň údaj</v>
      </c>
      <c r="I128" s="27" t="s">
        <v>32</v>
      </c>
      <c r="J128" s="30" t="str">
        <f>E24</f>
        <v>ing. Jiří Krejča</v>
      </c>
      <c r="L128" s="32"/>
    </row>
    <row r="129" spans="2:65" s="1" customFormat="1" ht="10.35" customHeight="1">
      <c r="B129" s="32"/>
      <c r="L129" s="32"/>
    </row>
    <row r="130" spans="2:65" s="10" customFormat="1" ht="29.25" customHeight="1">
      <c r="B130" s="108"/>
      <c r="C130" s="109" t="s">
        <v>111</v>
      </c>
      <c r="D130" s="110" t="s">
        <v>60</v>
      </c>
      <c r="E130" s="110" t="s">
        <v>56</v>
      </c>
      <c r="F130" s="110" t="s">
        <v>57</v>
      </c>
      <c r="G130" s="110" t="s">
        <v>112</v>
      </c>
      <c r="H130" s="110" t="s">
        <v>113</v>
      </c>
      <c r="I130" s="110" t="s">
        <v>114</v>
      </c>
      <c r="J130" s="111" t="s">
        <v>92</v>
      </c>
      <c r="K130" s="112" t="s">
        <v>115</v>
      </c>
      <c r="L130" s="108"/>
      <c r="M130" s="58" t="s">
        <v>1</v>
      </c>
      <c r="N130" s="59" t="s">
        <v>39</v>
      </c>
      <c r="O130" s="59" t="s">
        <v>116</v>
      </c>
      <c r="P130" s="59" t="s">
        <v>117</v>
      </c>
      <c r="Q130" s="59" t="s">
        <v>118</v>
      </c>
      <c r="R130" s="59" t="s">
        <v>119</v>
      </c>
      <c r="S130" s="59" t="s">
        <v>120</v>
      </c>
      <c r="T130" s="60" t="s">
        <v>121</v>
      </c>
    </row>
    <row r="131" spans="2:65" s="1" customFormat="1" ht="22.9" customHeight="1">
      <c r="B131" s="32"/>
      <c r="C131" s="63" t="s">
        <v>122</v>
      </c>
      <c r="J131" s="113">
        <f>BK131</f>
        <v>0</v>
      </c>
      <c r="L131" s="32"/>
      <c r="M131" s="61"/>
      <c r="N131" s="53"/>
      <c r="O131" s="53"/>
      <c r="P131" s="114">
        <f>P132+P199</f>
        <v>0</v>
      </c>
      <c r="Q131" s="53"/>
      <c r="R131" s="114">
        <f>R132+R199</f>
        <v>0.60954390000000003</v>
      </c>
      <c r="S131" s="53"/>
      <c r="T131" s="115">
        <f>T132+T199</f>
        <v>5.3999999999999999E-2</v>
      </c>
      <c r="AT131" s="17" t="s">
        <v>74</v>
      </c>
      <c r="AU131" s="17" t="s">
        <v>94</v>
      </c>
      <c r="BK131" s="116">
        <f>BK132+BK199</f>
        <v>0</v>
      </c>
    </row>
    <row r="132" spans="2:65" s="11" customFormat="1" ht="25.9" customHeight="1">
      <c r="B132" s="117"/>
      <c r="D132" s="118" t="s">
        <v>74</v>
      </c>
      <c r="E132" s="119" t="s">
        <v>123</v>
      </c>
      <c r="F132" s="119" t="s">
        <v>124</v>
      </c>
      <c r="I132" s="120"/>
      <c r="J132" s="121">
        <f>BK132</f>
        <v>0</v>
      </c>
      <c r="L132" s="117"/>
      <c r="M132" s="122"/>
      <c r="P132" s="123">
        <f>P133+P134+P165+P170+P179+P187+P190+P197</f>
        <v>0</v>
      </c>
      <c r="R132" s="123">
        <f>R133+R134+R165+R170+R179+R187+R190+R197</f>
        <v>7.2000000000000008E-2</v>
      </c>
      <c r="T132" s="124">
        <f>T133+T134+T165+T170+T179+T187+T190+T197</f>
        <v>5.3999999999999999E-2</v>
      </c>
      <c r="AR132" s="118" t="s">
        <v>83</v>
      </c>
      <c r="AT132" s="125" t="s">
        <v>74</v>
      </c>
      <c r="AU132" s="125" t="s">
        <v>75</v>
      </c>
      <c r="AY132" s="118" t="s">
        <v>125</v>
      </c>
      <c r="BK132" s="126">
        <f>BK133+BK134+BK165+BK170+BK179+BK187+BK190+BK197</f>
        <v>0</v>
      </c>
    </row>
    <row r="133" spans="2:65" s="11" customFormat="1" ht="22.9" customHeight="1">
      <c r="B133" s="117"/>
      <c r="D133" s="118" t="s">
        <v>74</v>
      </c>
      <c r="E133" s="127" t="s">
        <v>126</v>
      </c>
      <c r="F133" s="127" t="s">
        <v>127</v>
      </c>
      <c r="I133" s="120"/>
      <c r="J133" s="128">
        <f>BK133</f>
        <v>0</v>
      </c>
      <c r="L133" s="117"/>
      <c r="M133" s="122"/>
      <c r="P133" s="123">
        <v>0</v>
      </c>
      <c r="R133" s="123">
        <v>0</v>
      </c>
      <c r="T133" s="124">
        <v>0</v>
      </c>
      <c r="AR133" s="118" t="s">
        <v>83</v>
      </c>
      <c r="AT133" s="125" t="s">
        <v>74</v>
      </c>
      <c r="AU133" s="125" t="s">
        <v>83</v>
      </c>
      <c r="AY133" s="118" t="s">
        <v>125</v>
      </c>
      <c r="BK133" s="126">
        <v>0</v>
      </c>
    </row>
    <row r="134" spans="2:65" s="11" customFormat="1" ht="22.9" customHeight="1">
      <c r="B134" s="117"/>
      <c r="D134" s="118" t="s">
        <v>74</v>
      </c>
      <c r="E134" s="127" t="s">
        <v>128</v>
      </c>
      <c r="F134" s="127" t="s">
        <v>129</v>
      </c>
      <c r="I134" s="120"/>
      <c r="J134" s="128">
        <f>BK134</f>
        <v>0</v>
      </c>
      <c r="L134" s="117"/>
      <c r="M134" s="122"/>
      <c r="P134" s="123">
        <f>SUM(P135:P164)</f>
        <v>0</v>
      </c>
      <c r="R134" s="123">
        <f>SUM(R135:R164)</f>
        <v>0</v>
      </c>
      <c r="T134" s="124">
        <f>SUM(T135:T164)</f>
        <v>0</v>
      </c>
      <c r="AR134" s="118" t="s">
        <v>83</v>
      </c>
      <c r="AT134" s="125" t="s">
        <v>74</v>
      </c>
      <c r="AU134" s="125" t="s">
        <v>83</v>
      </c>
      <c r="AY134" s="118" t="s">
        <v>125</v>
      </c>
      <c r="BK134" s="126">
        <f>SUM(BK135:BK164)</f>
        <v>0</v>
      </c>
    </row>
    <row r="135" spans="2:65" s="1" customFormat="1" ht="16.5" customHeight="1">
      <c r="B135" s="129"/>
      <c r="C135" s="130" t="s">
        <v>83</v>
      </c>
      <c r="D135" s="130" t="s">
        <v>130</v>
      </c>
      <c r="E135" s="131" t="s">
        <v>131</v>
      </c>
      <c r="F135" s="132" t="s">
        <v>132</v>
      </c>
      <c r="G135" s="133" t="s">
        <v>133</v>
      </c>
      <c r="H135" s="134">
        <v>268.73</v>
      </c>
      <c r="I135" s="135"/>
      <c r="J135" s="136">
        <f>ROUND(I135*H135,2)</f>
        <v>0</v>
      </c>
      <c r="K135" s="137"/>
      <c r="L135" s="32"/>
      <c r="M135" s="138" t="s">
        <v>1</v>
      </c>
      <c r="N135" s="139" t="s">
        <v>40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134</v>
      </c>
      <c r="AT135" s="142" t="s">
        <v>130</v>
      </c>
      <c r="AU135" s="142" t="s">
        <v>85</v>
      </c>
      <c r="AY135" s="17" t="s">
        <v>125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83</v>
      </c>
      <c r="BK135" s="143">
        <f>ROUND(I135*H135,2)</f>
        <v>0</v>
      </c>
      <c r="BL135" s="17" t="s">
        <v>134</v>
      </c>
      <c r="BM135" s="142" t="s">
        <v>85</v>
      </c>
    </row>
    <row r="136" spans="2:65" s="1" customFormat="1" ht="16.5" customHeight="1">
      <c r="B136" s="129"/>
      <c r="C136" s="130" t="s">
        <v>85</v>
      </c>
      <c r="D136" s="130" t="s">
        <v>130</v>
      </c>
      <c r="E136" s="131" t="s">
        <v>135</v>
      </c>
      <c r="F136" s="132" t="s">
        <v>136</v>
      </c>
      <c r="G136" s="133" t="s">
        <v>133</v>
      </c>
      <c r="H136" s="134">
        <v>455.78</v>
      </c>
      <c r="I136" s="135"/>
      <c r="J136" s="136">
        <f>ROUND(I136*H136,2)</f>
        <v>0</v>
      </c>
      <c r="K136" s="137"/>
      <c r="L136" s="32"/>
      <c r="M136" s="138" t="s">
        <v>1</v>
      </c>
      <c r="N136" s="139" t="s">
        <v>40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134</v>
      </c>
      <c r="AT136" s="142" t="s">
        <v>130</v>
      </c>
      <c r="AU136" s="142" t="s">
        <v>85</v>
      </c>
      <c r="AY136" s="17" t="s">
        <v>125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7" t="s">
        <v>83</v>
      </c>
      <c r="BK136" s="143">
        <f>ROUND(I136*H136,2)</f>
        <v>0</v>
      </c>
      <c r="BL136" s="17" t="s">
        <v>134</v>
      </c>
      <c r="BM136" s="142" t="s">
        <v>134</v>
      </c>
    </row>
    <row r="137" spans="2:65" s="1" customFormat="1" ht="24.2" customHeight="1">
      <c r="B137" s="129"/>
      <c r="C137" s="130" t="s">
        <v>137</v>
      </c>
      <c r="D137" s="130" t="s">
        <v>130</v>
      </c>
      <c r="E137" s="131" t="s">
        <v>138</v>
      </c>
      <c r="F137" s="132" t="s">
        <v>139</v>
      </c>
      <c r="G137" s="133" t="s">
        <v>133</v>
      </c>
      <c r="H137" s="134">
        <v>268.73</v>
      </c>
      <c r="I137" s="135"/>
      <c r="J137" s="136">
        <f>ROUND(I137*H137,2)</f>
        <v>0</v>
      </c>
      <c r="K137" s="137"/>
      <c r="L137" s="32"/>
      <c r="M137" s="138" t="s">
        <v>1</v>
      </c>
      <c r="N137" s="139" t="s">
        <v>40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134</v>
      </c>
      <c r="AT137" s="142" t="s">
        <v>130</v>
      </c>
      <c r="AU137" s="142" t="s">
        <v>85</v>
      </c>
      <c r="AY137" s="17" t="s">
        <v>125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83</v>
      </c>
      <c r="BK137" s="143">
        <f>ROUND(I137*H137,2)</f>
        <v>0</v>
      </c>
      <c r="BL137" s="17" t="s">
        <v>134</v>
      </c>
      <c r="BM137" s="142" t="s">
        <v>126</v>
      </c>
    </row>
    <row r="138" spans="2:65" s="1" customFormat="1" ht="24.2" customHeight="1">
      <c r="B138" s="129"/>
      <c r="C138" s="130" t="s">
        <v>134</v>
      </c>
      <c r="D138" s="130" t="s">
        <v>130</v>
      </c>
      <c r="E138" s="131" t="s">
        <v>140</v>
      </c>
      <c r="F138" s="132" t="s">
        <v>141</v>
      </c>
      <c r="G138" s="133" t="s">
        <v>133</v>
      </c>
      <c r="H138" s="134">
        <v>455.78</v>
      </c>
      <c r="I138" s="135"/>
      <c r="J138" s="136">
        <f>ROUND(I138*H138,2)</f>
        <v>0</v>
      </c>
      <c r="K138" s="137"/>
      <c r="L138" s="32"/>
      <c r="M138" s="138" t="s">
        <v>1</v>
      </c>
      <c r="N138" s="139" t="s">
        <v>40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134</v>
      </c>
      <c r="AT138" s="142" t="s">
        <v>130</v>
      </c>
      <c r="AU138" s="142" t="s">
        <v>85</v>
      </c>
      <c r="AY138" s="17" t="s">
        <v>125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7" t="s">
        <v>83</v>
      </c>
      <c r="BK138" s="143">
        <f>ROUND(I138*H138,2)</f>
        <v>0</v>
      </c>
      <c r="BL138" s="17" t="s">
        <v>134</v>
      </c>
      <c r="BM138" s="142" t="s">
        <v>142</v>
      </c>
    </row>
    <row r="139" spans="2:65" s="1" customFormat="1" ht="24.2" customHeight="1">
      <c r="B139" s="129"/>
      <c r="C139" s="130" t="s">
        <v>143</v>
      </c>
      <c r="D139" s="130" t="s">
        <v>130</v>
      </c>
      <c r="E139" s="131" t="s">
        <v>144</v>
      </c>
      <c r="F139" s="132" t="s">
        <v>145</v>
      </c>
      <c r="G139" s="133" t="s">
        <v>133</v>
      </c>
      <c r="H139" s="134">
        <v>268.73</v>
      </c>
      <c r="I139" s="135"/>
      <c r="J139" s="136">
        <f>ROUND(I139*H139,2)</f>
        <v>0</v>
      </c>
      <c r="K139" s="137"/>
      <c r="L139" s="32"/>
      <c r="M139" s="138" t="s">
        <v>1</v>
      </c>
      <c r="N139" s="139" t="s">
        <v>40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134</v>
      </c>
      <c r="AT139" s="142" t="s">
        <v>130</v>
      </c>
      <c r="AU139" s="142" t="s">
        <v>85</v>
      </c>
      <c r="AY139" s="17" t="s">
        <v>125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83</v>
      </c>
      <c r="BK139" s="143">
        <f>ROUND(I139*H139,2)</f>
        <v>0</v>
      </c>
      <c r="BL139" s="17" t="s">
        <v>134</v>
      </c>
      <c r="BM139" s="142" t="s">
        <v>146</v>
      </c>
    </row>
    <row r="140" spans="2:65" s="12" customFormat="1">
      <c r="B140" s="144"/>
      <c r="D140" s="145" t="s">
        <v>147</v>
      </c>
      <c r="E140" s="146" t="s">
        <v>1</v>
      </c>
      <c r="F140" s="147" t="s">
        <v>148</v>
      </c>
      <c r="H140" s="148">
        <v>268.73</v>
      </c>
      <c r="I140" s="149"/>
      <c r="L140" s="144"/>
      <c r="M140" s="150"/>
      <c r="T140" s="151"/>
      <c r="AT140" s="146" t="s">
        <v>147</v>
      </c>
      <c r="AU140" s="146" t="s">
        <v>85</v>
      </c>
      <c r="AV140" s="12" t="s">
        <v>85</v>
      </c>
      <c r="AW140" s="12" t="s">
        <v>31</v>
      </c>
      <c r="AX140" s="12" t="s">
        <v>75</v>
      </c>
      <c r="AY140" s="146" t="s">
        <v>125</v>
      </c>
    </row>
    <row r="141" spans="2:65" s="13" customFormat="1">
      <c r="B141" s="152"/>
      <c r="D141" s="145" t="s">
        <v>147</v>
      </c>
      <c r="E141" s="153" t="s">
        <v>1</v>
      </c>
      <c r="F141" s="154" t="s">
        <v>149</v>
      </c>
      <c r="H141" s="155">
        <v>268.73</v>
      </c>
      <c r="I141" s="156"/>
      <c r="L141" s="152"/>
      <c r="M141" s="157"/>
      <c r="T141" s="158"/>
      <c r="AT141" s="153" t="s">
        <v>147</v>
      </c>
      <c r="AU141" s="153" t="s">
        <v>85</v>
      </c>
      <c r="AV141" s="13" t="s">
        <v>134</v>
      </c>
      <c r="AW141" s="13" t="s">
        <v>31</v>
      </c>
      <c r="AX141" s="13" t="s">
        <v>83</v>
      </c>
      <c r="AY141" s="153" t="s">
        <v>125</v>
      </c>
    </row>
    <row r="142" spans="2:65" s="1" customFormat="1" ht="16.5" customHeight="1">
      <c r="B142" s="129"/>
      <c r="C142" s="130" t="s">
        <v>126</v>
      </c>
      <c r="D142" s="130" t="s">
        <v>130</v>
      </c>
      <c r="E142" s="131" t="s">
        <v>150</v>
      </c>
      <c r="F142" s="132" t="s">
        <v>151</v>
      </c>
      <c r="G142" s="133" t="s">
        <v>133</v>
      </c>
      <c r="H142" s="134">
        <v>458.72</v>
      </c>
      <c r="I142" s="135"/>
      <c r="J142" s="136">
        <f>ROUND(I142*H142,2)</f>
        <v>0</v>
      </c>
      <c r="K142" s="137"/>
      <c r="L142" s="32"/>
      <c r="M142" s="138" t="s">
        <v>1</v>
      </c>
      <c r="N142" s="139" t="s">
        <v>40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134</v>
      </c>
      <c r="AT142" s="142" t="s">
        <v>130</v>
      </c>
      <c r="AU142" s="142" t="s">
        <v>85</v>
      </c>
      <c r="AY142" s="17" t="s">
        <v>125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83</v>
      </c>
      <c r="BK142" s="143">
        <f>ROUND(I142*H142,2)</f>
        <v>0</v>
      </c>
      <c r="BL142" s="17" t="s">
        <v>134</v>
      </c>
      <c r="BM142" s="142" t="s">
        <v>8</v>
      </c>
    </row>
    <row r="143" spans="2:65" s="12" customFormat="1">
      <c r="B143" s="144"/>
      <c r="D143" s="145" t="s">
        <v>147</v>
      </c>
      <c r="E143" s="146" t="s">
        <v>1</v>
      </c>
      <c r="F143" s="147" t="s">
        <v>152</v>
      </c>
      <c r="H143" s="148">
        <v>255.6</v>
      </c>
      <c r="I143" s="149"/>
      <c r="L143" s="144"/>
      <c r="M143" s="150"/>
      <c r="T143" s="151"/>
      <c r="AT143" s="146" t="s">
        <v>147</v>
      </c>
      <c r="AU143" s="146" t="s">
        <v>85</v>
      </c>
      <c r="AV143" s="12" t="s">
        <v>85</v>
      </c>
      <c r="AW143" s="12" t="s">
        <v>31</v>
      </c>
      <c r="AX143" s="12" t="s">
        <v>75</v>
      </c>
      <c r="AY143" s="146" t="s">
        <v>125</v>
      </c>
    </row>
    <row r="144" spans="2:65" s="12" customFormat="1">
      <c r="B144" s="144"/>
      <c r="D144" s="145" t="s">
        <v>147</v>
      </c>
      <c r="E144" s="146" t="s">
        <v>1</v>
      </c>
      <c r="F144" s="147" t="s">
        <v>153</v>
      </c>
      <c r="H144" s="148">
        <v>69.998000000000005</v>
      </c>
      <c r="I144" s="149"/>
      <c r="L144" s="144"/>
      <c r="M144" s="150"/>
      <c r="T144" s="151"/>
      <c r="AT144" s="146" t="s">
        <v>147</v>
      </c>
      <c r="AU144" s="146" t="s">
        <v>85</v>
      </c>
      <c r="AV144" s="12" t="s">
        <v>85</v>
      </c>
      <c r="AW144" s="12" t="s">
        <v>31</v>
      </c>
      <c r="AX144" s="12" t="s">
        <v>75</v>
      </c>
      <c r="AY144" s="146" t="s">
        <v>125</v>
      </c>
    </row>
    <row r="145" spans="2:65" s="12" customFormat="1">
      <c r="B145" s="144"/>
      <c r="D145" s="145" t="s">
        <v>147</v>
      </c>
      <c r="E145" s="146" t="s">
        <v>1</v>
      </c>
      <c r="F145" s="147" t="s">
        <v>154</v>
      </c>
      <c r="H145" s="148">
        <v>132.52500000000001</v>
      </c>
      <c r="I145" s="149"/>
      <c r="L145" s="144"/>
      <c r="M145" s="150"/>
      <c r="T145" s="151"/>
      <c r="AT145" s="146" t="s">
        <v>147</v>
      </c>
      <c r="AU145" s="146" t="s">
        <v>85</v>
      </c>
      <c r="AV145" s="12" t="s">
        <v>85</v>
      </c>
      <c r="AW145" s="12" t="s">
        <v>31</v>
      </c>
      <c r="AX145" s="12" t="s">
        <v>75</v>
      </c>
      <c r="AY145" s="146" t="s">
        <v>125</v>
      </c>
    </row>
    <row r="146" spans="2:65" s="12" customFormat="1">
      <c r="B146" s="144"/>
      <c r="D146" s="145" t="s">
        <v>147</v>
      </c>
      <c r="E146" s="146" t="s">
        <v>1</v>
      </c>
      <c r="F146" s="147" t="s">
        <v>155</v>
      </c>
      <c r="H146" s="148">
        <v>-3.0000000000000001E-3</v>
      </c>
      <c r="I146" s="149"/>
      <c r="L146" s="144"/>
      <c r="M146" s="150"/>
      <c r="T146" s="151"/>
      <c r="AT146" s="146" t="s">
        <v>147</v>
      </c>
      <c r="AU146" s="146" t="s">
        <v>85</v>
      </c>
      <c r="AV146" s="12" t="s">
        <v>85</v>
      </c>
      <c r="AW146" s="12" t="s">
        <v>31</v>
      </c>
      <c r="AX146" s="12" t="s">
        <v>75</v>
      </c>
      <c r="AY146" s="146" t="s">
        <v>125</v>
      </c>
    </row>
    <row r="147" spans="2:65" s="14" customFormat="1">
      <c r="B147" s="159"/>
      <c r="D147" s="145" t="s">
        <v>147</v>
      </c>
      <c r="E147" s="160" t="s">
        <v>1</v>
      </c>
      <c r="F147" s="161" t="s">
        <v>156</v>
      </c>
      <c r="H147" s="162">
        <v>458.12000000000006</v>
      </c>
      <c r="I147" s="163"/>
      <c r="L147" s="159"/>
      <c r="M147" s="164"/>
      <c r="T147" s="165"/>
      <c r="AT147" s="160" t="s">
        <v>147</v>
      </c>
      <c r="AU147" s="160" t="s">
        <v>85</v>
      </c>
      <c r="AV147" s="14" t="s">
        <v>137</v>
      </c>
      <c r="AW147" s="14" t="s">
        <v>31</v>
      </c>
      <c r="AX147" s="14" t="s">
        <v>75</v>
      </c>
      <c r="AY147" s="160" t="s">
        <v>125</v>
      </c>
    </row>
    <row r="148" spans="2:65" s="15" customFormat="1">
      <c r="B148" s="166"/>
      <c r="D148" s="145" t="s">
        <v>147</v>
      </c>
      <c r="E148" s="167" t="s">
        <v>1</v>
      </c>
      <c r="F148" s="168" t="s">
        <v>157</v>
      </c>
      <c r="H148" s="167" t="s">
        <v>1</v>
      </c>
      <c r="I148" s="169"/>
      <c r="L148" s="166"/>
      <c r="M148" s="170"/>
      <c r="T148" s="171"/>
      <c r="AT148" s="167" t="s">
        <v>147</v>
      </c>
      <c r="AU148" s="167" t="s">
        <v>85</v>
      </c>
      <c r="AV148" s="15" t="s">
        <v>83</v>
      </c>
      <c r="AW148" s="15" t="s">
        <v>31</v>
      </c>
      <c r="AX148" s="15" t="s">
        <v>75</v>
      </c>
      <c r="AY148" s="167" t="s">
        <v>125</v>
      </c>
    </row>
    <row r="149" spans="2:65" s="12" customFormat="1">
      <c r="B149" s="144"/>
      <c r="D149" s="145" t="s">
        <v>147</v>
      </c>
      <c r="E149" s="146" t="s">
        <v>1</v>
      </c>
      <c r="F149" s="147" t="s">
        <v>158</v>
      </c>
      <c r="H149" s="148">
        <v>-13.61</v>
      </c>
      <c r="I149" s="149"/>
      <c r="L149" s="144"/>
      <c r="M149" s="150"/>
      <c r="T149" s="151"/>
      <c r="AT149" s="146" t="s">
        <v>147</v>
      </c>
      <c r="AU149" s="146" t="s">
        <v>85</v>
      </c>
      <c r="AV149" s="12" t="s">
        <v>85</v>
      </c>
      <c r="AW149" s="12" t="s">
        <v>31</v>
      </c>
      <c r="AX149" s="12" t="s">
        <v>75</v>
      </c>
      <c r="AY149" s="146" t="s">
        <v>125</v>
      </c>
    </row>
    <row r="150" spans="2:65" s="14" customFormat="1">
      <c r="B150" s="159"/>
      <c r="D150" s="145" t="s">
        <v>147</v>
      </c>
      <c r="E150" s="160" t="s">
        <v>1</v>
      </c>
      <c r="F150" s="161" t="s">
        <v>156</v>
      </c>
      <c r="H150" s="162">
        <v>-13.61</v>
      </c>
      <c r="I150" s="163"/>
      <c r="L150" s="159"/>
      <c r="M150" s="164"/>
      <c r="T150" s="165"/>
      <c r="AT150" s="160" t="s">
        <v>147</v>
      </c>
      <c r="AU150" s="160" t="s">
        <v>85</v>
      </c>
      <c r="AV150" s="14" t="s">
        <v>137</v>
      </c>
      <c r="AW150" s="14" t="s">
        <v>31</v>
      </c>
      <c r="AX150" s="14" t="s">
        <v>75</v>
      </c>
      <c r="AY150" s="160" t="s">
        <v>125</v>
      </c>
    </row>
    <row r="151" spans="2:65" s="15" customFormat="1">
      <c r="B151" s="166"/>
      <c r="D151" s="145" t="s">
        <v>147</v>
      </c>
      <c r="E151" s="167" t="s">
        <v>1</v>
      </c>
      <c r="F151" s="168" t="s">
        <v>159</v>
      </c>
      <c r="H151" s="167" t="s">
        <v>1</v>
      </c>
      <c r="I151" s="169"/>
      <c r="L151" s="166"/>
      <c r="M151" s="170"/>
      <c r="T151" s="171"/>
      <c r="AT151" s="167" t="s">
        <v>147</v>
      </c>
      <c r="AU151" s="167" t="s">
        <v>85</v>
      </c>
      <c r="AV151" s="15" t="s">
        <v>83</v>
      </c>
      <c r="AW151" s="15" t="s">
        <v>31</v>
      </c>
      <c r="AX151" s="15" t="s">
        <v>75</v>
      </c>
      <c r="AY151" s="167" t="s">
        <v>125</v>
      </c>
    </row>
    <row r="152" spans="2:65" s="12" customFormat="1">
      <c r="B152" s="144"/>
      <c r="D152" s="145" t="s">
        <v>147</v>
      </c>
      <c r="E152" s="146" t="s">
        <v>1</v>
      </c>
      <c r="F152" s="147" t="s">
        <v>160</v>
      </c>
      <c r="H152" s="148">
        <v>14.21</v>
      </c>
      <c r="I152" s="149"/>
      <c r="L152" s="144"/>
      <c r="M152" s="150"/>
      <c r="T152" s="151"/>
      <c r="AT152" s="146" t="s">
        <v>147</v>
      </c>
      <c r="AU152" s="146" t="s">
        <v>85</v>
      </c>
      <c r="AV152" s="12" t="s">
        <v>85</v>
      </c>
      <c r="AW152" s="12" t="s">
        <v>31</v>
      </c>
      <c r="AX152" s="12" t="s">
        <v>75</v>
      </c>
      <c r="AY152" s="146" t="s">
        <v>125</v>
      </c>
    </row>
    <row r="153" spans="2:65" s="14" customFormat="1">
      <c r="B153" s="159"/>
      <c r="D153" s="145" t="s">
        <v>147</v>
      </c>
      <c r="E153" s="160" t="s">
        <v>1</v>
      </c>
      <c r="F153" s="161" t="s">
        <v>156</v>
      </c>
      <c r="H153" s="162">
        <v>14.21</v>
      </c>
      <c r="I153" s="163"/>
      <c r="L153" s="159"/>
      <c r="M153" s="164"/>
      <c r="T153" s="165"/>
      <c r="AT153" s="160" t="s">
        <v>147</v>
      </c>
      <c r="AU153" s="160" t="s">
        <v>85</v>
      </c>
      <c r="AV153" s="14" t="s">
        <v>137</v>
      </c>
      <c r="AW153" s="14" t="s">
        <v>31</v>
      </c>
      <c r="AX153" s="14" t="s">
        <v>75</v>
      </c>
      <c r="AY153" s="160" t="s">
        <v>125</v>
      </c>
    </row>
    <row r="154" spans="2:65" s="13" customFormat="1">
      <c r="B154" s="152"/>
      <c r="D154" s="145" t="s">
        <v>147</v>
      </c>
      <c r="E154" s="153" t="s">
        <v>1</v>
      </c>
      <c r="F154" s="154" t="s">
        <v>149</v>
      </c>
      <c r="H154" s="155">
        <v>458.72</v>
      </c>
      <c r="I154" s="156"/>
      <c r="L154" s="152"/>
      <c r="M154" s="157"/>
      <c r="T154" s="158"/>
      <c r="AT154" s="153" t="s">
        <v>147</v>
      </c>
      <c r="AU154" s="153" t="s">
        <v>85</v>
      </c>
      <c r="AV154" s="13" t="s">
        <v>134</v>
      </c>
      <c r="AW154" s="13" t="s">
        <v>31</v>
      </c>
      <c r="AX154" s="13" t="s">
        <v>83</v>
      </c>
      <c r="AY154" s="153" t="s">
        <v>125</v>
      </c>
    </row>
    <row r="155" spans="2:65" s="1" customFormat="1" ht="16.5" customHeight="1">
      <c r="B155" s="129"/>
      <c r="C155" s="130" t="s">
        <v>161</v>
      </c>
      <c r="D155" s="130" t="s">
        <v>130</v>
      </c>
      <c r="E155" s="131" t="s">
        <v>162</v>
      </c>
      <c r="F155" s="132" t="s">
        <v>163</v>
      </c>
      <c r="G155" s="133" t="s">
        <v>133</v>
      </c>
      <c r="H155" s="134">
        <v>300</v>
      </c>
      <c r="I155" s="135"/>
      <c r="J155" s="136">
        <f>ROUND(I155*H155,2)</f>
        <v>0</v>
      </c>
      <c r="K155" s="137"/>
      <c r="L155" s="32"/>
      <c r="M155" s="138" t="s">
        <v>1</v>
      </c>
      <c r="N155" s="139" t="s">
        <v>40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134</v>
      </c>
      <c r="AT155" s="142" t="s">
        <v>130</v>
      </c>
      <c r="AU155" s="142" t="s">
        <v>85</v>
      </c>
      <c r="AY155" s="17" t="s">
        <v>125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83</v>
      </c>
      <c r="BK155" s="143">
        <f>ROUND(I155*H155,2)</f>
        <v>0</v>
      </c>
      <c r="BL155" s="17" t="s">
        <v>134</v>
      </c>
      <c r="BM155" s="142" t="s">
        <v>164</v>
      </c>
    </row>
    <row r="156" spans="2:65" s="12" customFormat="1">
      <c r="B156" s="144"/>
      <c r="D156" s="145" t="s">
        <v>147</v>
      </c>
      <c r="E156" s="146" t="s">
        <v>1</v>
      </c>
      <c r="F156" s="147" t="s">
        <v>165</v>
      </c>
      <c r="H156" s="148">
        <v>300</v>
      </c>
      <c r="I156" s="149"/>
      <c r="L156" s="144"/>
      <c r="M156" s="150"/>
      <c r="T156" s="151"/>
      <c r="AT156" s="146" t="s">
        <v>147</v>
      </c>
      <c r="AU156" s="146" t="s">
        <v>85</v>
      </c>
      <c r="AV156" s="12" t="s">
        <v>85</v>
      </c>
      <c r="AW156" s="12" t="s">
        <v>31</v>
      </c>
      <c r="AX156" s="12" t="s">
        <v>75</v>
      </c>
      <c r="AY156" s="146" t="s">
        <v>125</v>
      </c>
    </row>
    <row r="157" spans="2:65" s="13" customFormat="1">
      <c r="B157" s="152"/>
      <c r="D157" s="145" t="s">
        <v>147</v>
      </c>
      <c r="E157" s="153" t="s">
        <v>1</v>
      </c>
      <c r="F157" s="154" t="s">
        <v>149</v>
      </c>
      <c r="H157" s="155">
        <v>300</v>
      </c>
      <c r="I157" s="156"/>
      <c r="L157" s="152"/>
      <c r="M157" s="157"/>
      <c r="T157" s="158"/>
      <c r="AT157" s="153" t="s">
        <v>147</v>
      </c>
      <c r="AU157" s="153" t="s">
        <v>85</v>
      </c>
      <c r="AV157" s="13" t="s">
        <v>134</v>
      </c>
      <c r="AW157" s="13" t="s">
        <v>31</v>
      </c>
      <c r="AX157" s="13" t="s">
        <v>83</v>
      </c>
      <c r="AY157" s="153" t="s">
        <v>125</v>
      </c>
    </row>
    <row r="158" spans="2:65" s="1" customFormat="1" ht="24.2" customHeight="1">
      <c r="B158" s="129"/>
      <c r="C158" s="130" t="s">
        <v>142</v>
      </c>
      <c r="D158" s="130" t="s">
        <v>130</v>
      </c>
      <c r="E158" s="131" t="s">
        <v>166</v>
      </c>
      <c r="F158" s="132" t="s">
        <v>167</v>
      </c>
      <c r="G158" s="133" t="s">
        <v>168</v>
      </c>
      <c r="H158" s="134">
        <v>56.7</v>
      </c>
      <c r="I158" s="135"/>
      <c r="J158" s="136">
        <f>ROUND(I158*H158,2)</f>
        <v>0</v>
      </c>
      <c r="K158" s="137"/>
      <c r="L158" s="32"/>
      <c r="M158" s="138" t="s">
        <v>1</v>
      </c>
      <c r="N158" s="139" t="s">
        <v>40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134</v>
      </c>
      <c r="AT158" s="142" t="s">
        <v>130</v>
      </c>
      <c r="AU158" s="142" t="s">
        <v>85</v>
      </c>
      <c r="AY158" s="17" t="s">
        <v>125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7" t="s">
        <v>83</v>
      </c>
      <c r="BK158" s="143">
        <f>ROUND(I158*H158,2)</f>
        <v>0</v>
      </c>
      <c r="BL158" s="17" t="s">
        <v>134</v>
      </c>
      <c r="BM158" s="142" t="s">
        <v>169</v>
      </c>
    </row>
    <row r="159" spans="2:65" s="15" customFormat="1">
      <c r="B159" s="166"/>
      <c r="D159" s="145" t="s">
        <v>147</v>
      </c>
      <c r="E159" s="167" t="s">
        <v>1</v>
      </c>
      <c r="F159" s="168" t="s">
        <v>170</v>
      </c>
      <c r="H159" s="167" t="s">
        <v>1</v>
      </c>
      <c r="I159" s="169"/>
      <c r="L159" s="166"/>
      <c r="M159" s="170"/>
      <c r="T159" s="171"/>
      <c r="AT159" s="167" t="s">
        <v>147</v>
      </c>
      <c r="AU159" s="167" t="s">
        <v>85</v>
      </c>
      <c r="AV159" s="15" t="s">
        <v>83</v>
      </c>
      <c r="AW159" s="15" t="s">
        <v>31</v>
      </c>
      <c r="AX159" s="15" t="s">
        <v>75</v>
      </c>
      <c r="AY159" s="167" t="s">
        <v>125</v>
      </c>
    </row>
    <row r="160" spans="2:65" s="12" customFormat="1">
      <c r="B160" s="144"/>
      <c r="D160" s="145" t="s">
        <v>147</v>
      </c>
      <c r="E160" s="146" t="s">
        <v>1</v>
      </c>
      <c r="F160" s="147" t="s">
        <v>171</v>
      </c>
      <c r="H160" s="148">
        <v>42</v>
      </c>
      <c r="I160" s="149"/>
      <c r="L160" s="144"/>
      <c r="M160" s="150"/>
      <c r="T160" s="151"/>
      <c r="AT160" s="146" t="s">
        <v>147</v>
      </c>
      <c r="AU160" s="146" t="s">
        <v>85</v>
      </c>
      <c r="AV160" s="12" t="s">
        <v>85</v>
      </c>
      <c r="AW160" s="12" t="s">
        <v>31</v>
      </c>
      <c r="AX160" s="12" t="s">
        <v>75</v>
      </c>
      <c r="AY160" s="146" t="s">
        <v>125</v>
      </c>
    </row>
    <row r="161" spans="2:65" s="15" customFormat="1">
      <c r="B161" s="166"/>
      <c r="D161" s="145" t="s">
        <v>147</v>
      </c>
      <c r="E161" s="167" t="s">
        <v>1</v>
      </c>
      <c r="F161" s="168" t="s">
        <v>172</v>
      </c>
      <c r="H161" s="167" t="s">
        <v>1</v>
      </c>
      <c r="I161" s="169"/>
      <c r="L161" s="166"/>
      <c r="M161" s="170"/>
      <c r="T161" s="171"/>
      <c r="AT161" s="167" t="s">
        <v>147</v>
      </c>
      <c r="AU161" s="167" t="s">
        <v>85</v>
      </c>
      <c r="AV161" s="15" t="s">
        <v>83</v>
      </c>
      <c r="AW161" s="15" t="s">
        <v>31</v>
      </c>
      <c r="AX161" s="15" t="s">
        <v>75</v>
      </c>
      <c r="AY161" s="167" t="s">
        <v>125</v>
      </c>
    </row>
    <row r="162" spans="2:65" s="12" customFormat="1">
      <c r="B162" s="144"/>
      <c r="D162" s="145" t="s">
        <v>147</v>
      </c>
      <c r="E162" s="146" t="s">
        <v>1</v>
      </c>
      <c r="F162" s="147" t="s">
        <v>173</v>
      </c>
      <c r="H162" s="148">
        <v>14.7</v>
      </c>
      <c r="I162" s="149"/>
      <c r="L162" s="144"/>
      <c r="M162" s="150"/>
      <c r="T162" s="151"/>
      <c r="AT162" s="146" t="s">
        <v>147</v>
      </c>
      <c r="AU162" s="146" t="s">
        <v>85</v>
      </c>
      <c r="AV162" s="12" t="s">
        <v>85</v>
      </c>
      <c r="AW162" s="12" t="s">
        <v>31</v>
      </c>
      <c r="AX162" s="12" t="s">
        <v>75</v>
      </c>
      <c r="AY162" s="146" t="s">
        <v>125</v>
      </c>
    </row>
    <row r="163" spans="2:65" s="13" customFormat="1">
      <c r="B163" s="152"/>
      <c r="D163" s="145" t="s">
        <v>147</v>
      </c>
      <c r="E163" s="153" t="s">
        <v>1</v>
      </c>
      <c r="F163" s="154" t="s">
        <v>149</v>
      </c>
      <c r="H163" s="155">
        <v>56.7</v>
      </c>
      <c r="I163" s="156"/>
      <c r="L163" s="152"/>
      <c r="M163" s="157"/>
      <c r="T163" s="158"/>
      <c r="AT163" s="153" t="s">
        <v>147</v>
      </c>
      <c r="AU163" s="153" t="s">
        <v>85</v>
      </c>
      <c r="AV163" s="13" t="s">
        <v>134</v>
      </c>
      <c r="AW163" s="13" t="s">
        <v>31</v>
      </c>
      <c r="AX163" s="13" t="s">
        <v>83</v>
      </c>
      <c r="AY163" s="153" t="s">
        <v>125</v>
      </c>
    </row>
    <row r="164" spans="2:65" s="1" customFormat="1" ht="16.5" customHeight="1">
      <c r="B164" s="129"/>
      <c r="C164" s="172" t="s">
        <v>174</v>
      </c>
      <c r="D164" s="172" t="s">
        <v>175</v>
      </c>
      <c r="E164" s="173" t="s">
        <v>176</v>
      </c>
      <c r="F164" s="174" t="s">
        <v>177</v>
      </c>
      <c r="G164" s="175" t="s">
        <v>168</v>
      </c>
      <c r="H164" s="176">
        <v>60</v>
      </c>
      <c r="I164" s="177"/>
      <c r="J164" s="178">
        <f>ROUND(I164*H164,2)</f>
        <v>0</v>
      </c>
      <c r="K164" s="179"/>
      <c r="L164" s="180"/>
      <c r="M164" s="181" t="s">
        <v>1</v>
      </c>
      <c r="N164" s="182" t="s">
        <v>40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142</v>
      </c>
      <c r="AT164" s="142" t="s">
        <v>175</v>
      </c>
      <c r="AU164" s="142" t="s">
        <v>85</v>
      </c>
      <c r="AY164" s="17" t="s">
        <v>125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83</v>
      </c>
      <c r="BK164" s="143">
        <f>ROUND(I164*H164,2)</f>
        <v>0</v>
      </c>
      <c r="BL164" s="17" t="s">
        <v>134</v>
      </c>
      <c r="BM164" s="142" t="s">
        <v>178</v>
      </c>
    </row>
    <row r="165" spans="2:65" s="11" customFormat="1" ht="22.9" customHeight="1">
      <c r="B165" s="117"/>
      <c r="D165" s="118" t="s">
        <v>74</v>
      </c>
      <c r="E165" s="127" t="s">
        <v>179</v>
      </c>
      <c r="F165" s="127" t="s">
        <v>180</v>
      </c>
      <c r="I165" s="120"/>
      <c r="J165" s="128">
        <f>BK165</f>
        <v>0</v>
      </c>
      <c r="L165" s="117"/>
      <c r="M165" s="122"/>
      <c r="P165" s="123">
        <f>SUM(P166:P169)</f>
        <v>0</v>
      </c>
      <c r="R165" s="123">
        <f>SUM(R166:R169)</f>
        <v>0</v>
      </c>
      <c r="T165" s="124">
        <f>SUM(T166:T169)</f>
        <v>0</v>
      </c>
      <c r="AR165" s="118" t="s">
        <v>83</v>
      </c>
      <c r="AT165" s="125" t="s">
        <v>74</v>
      </c>
      <c r="AU165" s="125" t="s">
        <v>83</v>
      </c>
      <c r="AY165" s="118" t="s">
        <v>125</v>
      </c>
      <c r="BK165" s="126">
        <f>SUM(BK166:BK169)</f>
        <v>0</v>
      </c>
    </row>
    <row r="166" spans="2:65" s="1" customFormat="1" ht="37.9" customHeight="1">
      <c r="B166" s="129"/>
      <c r="C166" s="130" t="s">
        <v>146</v>
      </c>
      <c r="D166" s="130" t="s">
        <v>130</v>
      </c>
      <c r="E166" s="131" t="s">
        <v>181</v>
      </c>
      <c r="F166" s="132" t="s">
        <v>182</v>
      </c>
      <c r="G166" s="133" t="s">
        <v>133</v>
      </c>
      <c r="H166" s="134">
        <v>33.6</v>
      </c>
      <c r="I166" s="135"/>
      <c r="J166" s="136">
        <f>ROUND(I166*H166,2)</f>
        <v>0</v>
      </c>
      <c r="K166" s="137"/>
      <c r="L166" s="32"/>
      <c r="M166" s="138" t="s">
        <v>1</v>
      </c>
      <c r="N166" s="139" t="s">
        <v>40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134</v>
      </c>
      <c r="AT166" s="142" t="s">
        <v>130</v>
      </c>
      <c r="AU166" s="142" t="s">
        <v>85</v>
      </c>
      <c r="AY166" s="17" t="s">
        <v>125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83</v>
      </c>
      <c r="BK166" s="143">
        <f>ROUND(I166*H166,2)</f>
        <v>0</v>
      </c>
      <c r="BL166" s="17" t="s">
        <v>134</v>
      </c>
      <c r="BM166" s="142" t="s">
        <v>183</v>
      </c>
    </row>
    <row r="167" spans="2:65" s="15" customFormat="1">
      <c r="B167" s="166"/>
      <c r="D167" s="145" t="s">
        <v>147</v>
      </c>
      <c r="E167" s="167" t="s">
        <v>1</v>
      </c>
      <c r="F167" s="168" t="s">
        <v>184</v>
      </c>
      <c r="H167" s="167" t="s">
        <v>1</v>
      </c>
      <c r="I167" s="169"/>
      <c r="L167" s="166"/>
      <c r="M167" s="170"/>
      <c r="T167" s="171"/>
      <c r="AT167" s="167" t="s">
        <v>147</v>
      </c>
      <c r="AU167" s="167" t="s">
        <v>85</v>
      </c>
      <c r="AV167" s="15" t="s">
        <v>83</v>
      </c>
      <c r="AW167" s="15" t="s">
        <v>31</v>
      </c>
      <c r="AX167" s="15" t="s">
        <v>75</v>
      </c>
      <c r="AY167" s="167" t="s">
        <v>125</v>
      </c>
    </row>
    <row r="168" spans="2:65" s="12" customFormat="1">
      <c r="B168" s="144"/>
      <c r="D168" s="145" t="s">
        <v>147</v>
      </c>
      <c r="E168" s="146" t="s">
        <v>1</v>
      </c>
      <c r="F168" s="147" t="s">
        <v>185</v>
      </c>
      <c r="H168" s="148">
        <v>33.6</v>
      </c>
      <c r="I168" s="149"/>
      <c r="L168" s="144"/>
      <c r="M168" s="150"/>
      <c r="T168" s="151"/>
      <c r="AT168" s="146" t="s">
        <v>147</v>
      </c>
      <c r="AU168" s="146" t="s">
        <v>85</v>
      </c>
      <c r="AV168" s="12" t="s">
        <v>85</v>
      </c>
      <c r="AW168" s="12" t="s">
        <v>31</v>
      </c>
      <c r="AX168" s="12" t="s">
        <v>75</v>
      </c>
      <c r="AY168" s="146" t="s">
        <v>125</v>
      </c>
    </row>
    <row r="169" spans="2:65" s="13" customFormat="1">
      <c r="B169" s="152"/>
      <c r="D169" s="145" t="s">
        <v>147</v>
      </c>
      <c r="E169" s="153" t="s">
        <v>1</v>
      </c>
      <c r="F169" s="154" t="s">
        <v>149</v>
      </c>
      <c r="H169" s="155">
        <v>33.6</v>
      </c>
      <c r="I169" s="156"/>
      <c r="L169" s="152"/>
      <c r="M169" s="157"/>
      <c r="T169" s="158"/>
      <c r="AT169" s="153" t="s">
        <v>147</v>
      </c>
      <c r="AU169" s="153" t="s">
        <v>85</v>
      </c>
      <c r="AV169" s="13" t="s">
        <v>134</v>
      </c>
      <c r="AW169" s="13" t="s">
        <v>31</v>
      </c>
      <c r="AX169" s="13" t="s">
        <v>83</v>
      </c>
      <c r="AY169" s="153" t="s">
        <v>125</v>
      </c>
    </row>
    <row r="170" spans="2:65" s="11" customFormat="1" ht="22.9" customHeight="1">
      <c r="B170" s="117"/>
      <c r="D170" s="118" t="s">
        <v>74</v>
      </c>
      <c r="E170" s="127" t="s">
        <v>186</v>
      </c>
      <c r="F170" s="127" t="s">
        <v>187</v>
      </c>
      <c r="I170" s="120"/>
      <c r="J170" s="128">
        <f>BK170</f>
        <v>0</v>
      </c>
      <c r="L170" s="117"/>
      <c r="M170" s="122"/>
      <c r="P170" s="123">
        <f>SUM(P171:P178)</f>
        <v>0</v>
      </c>
      <c r="R170" s="123">
        <f>SUM(R171:R178)</f>
        <v>7.2000000000000008E-2</v>
      </c>
      <c r="T170" s="124">
        <f>SUM(T171:T178)</f>
        <v>5.3999999999999999E-2</v>
      </c>
      <c r="AR170" s="118" t="s">
        <v>83</v>
      </c>
      <c r="AT170" s="125" t="s">
        <v>74</v>
      </c>
      <c r="AU170" s="125" t="s">
        <v>83</v>
      </c>
      <c r="AY170" s="118" t="s">
        <v>125</v>
      </c>
      <c r="BK170" s="126">
        <f>SUM(BK171:BK178)</f>
        <v>0</v>
      </c>
    </row>
    <row r="171" spans="2:65" s="1" customFormat="1" ht="16.5" customHeight="1">
      <c r="B171" s="129"/>
      <c r="C171" s="130" t="s">
        <v>191</v>
      </c>
      <c r="D171" s="130" t="s">
        <v>130</v>
      </c>
      <c r="E171" s="131" t="s">
        <v>192</v>
      </c>
      <c r="F171" s="132" t="s">
        <v>193</v>
      </c>
      <c r="G171" s="133" t="s">
        <v>133</v>
      </c>
      <c r="H171" s="134">
        <v>900</v>
      </c>
      <c r="I171" s="135"/>
      <c r="J171" s="136">
        <f>ROUND(I171*H171,2)</f>
        <v>0</v>
      </c>
      <c r="K171" s="137"/>
      <c r="L171" s="32"/>
      <c r="M171" s="138" t="s">
        <v>1</v>
      </c>
      <c r="N171" s="139" t="s">
        <v>40</v>
      </c>
      <c r="P171" s="140">
        <f>O171*H171</f>
        <v>0</v>
      </c>
      <c r="Q171" s="140">
        <v>4.0000000000000003E-5</v>
      </c>
      <c r="R171" s="140">
        <f>Q171*H171</f>
        <v>3.6000000000000004E-2</v>
      </c>
      <c r="S171" s="140">
        <v>6.0000000000000002E-5</v>
      </c>
      <c r="T171" s="141">
        <f>S171*H171</f>
        <v>5.3999999999999999E-2</v>
      </c>
      <c r="AR171" s="142" t="s">
        <v>134</v>
      </c>
      <c r="AT171" s="142" t="s">
        <v>130</v>
      </c>
      <c r="AU171" s="142" t="s">
        <v>85</v>
      </c>
      <c r="AY171" s="17" t="s">
        <v>125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7" t="s">
        <v>83</v>
      </c>
      <c r="BK171" s="143">
        <f>ROUND(I171*H171,2)</f>
        <v>0</v>
      </c>
      <c r="BL171" s="17" t="s">
        <v>134</v>
      </c>
      <c r="BM171" s="142" t="s">
        <v>194</v>
      </c>
    </row>
    <row r="172" spans="2:65" s="1" customFormat="1">
      <c r="B172" s="32"/>
      <c r="D172" s="183" t="s">
        <v>195</v>
      </c>
      <c r="F172" s="184" t="s">
        <v>196</v>
      </c>
      <c r="I172" s="185"/>
      <c r="L172" s="32"/>
      <c r="M172" s="186"/>
      <c r="T172" s="55"/>
      <c r="AT172" s="17" t="s">
        <v>195</v>
      </c>
      <c r="AU172" s="17" t="s">
        <v>85</v>
      </c>
    </row>
    <row r="173" spans="2:65" s="1" customFormat="1" ht="16.5" customHeight="1">
      <c r="B173" s="129"/>
      <c r="C173" s="130" t="s">
        <v>164</v>
      </c>
      <c r="D173" s="130" t="s">
        <v>130</v>
      </c>
      <c r="E173" s="131" t="s">
        <v>197</v>
      </c>
      <c r="F173" s="132" t="s">
        <v>198</v>
      </c>
      <c r="G173" s="133" t="s">
        <v>133</v>
      </c>
      <c r="H173" s="134">
        <v>900</v>
      </c>
      <c r="I173" s="135"/>
      <c r="J173" s="136">
        <f>ROUND(I173*H173,2)</f>
        <v>0</v>
      </c>
      <c r="K173" s="137"/>
      <c r="L173" s="32"/>
      <c r="M173" s="138" t="s">
        <v>1</v>
      </c>
      <c r="N173" s="139" t="s">
        <v>40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134</v>
      </c>
      <c r="AT173" s="142" t="s">
        <v>130</v>
      </c>
      <c r="AU173" s="142" t="s">
        <v>85</v>
      </c>
      <c r="AY173" s="17" t="s">
        <v>125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7" t="s">
        <v>83</v>
      </c>
      <c r="BK173" s="143">
        <f>ROUND(I173*H173,2)</f>
        <v>0</v>
      </c>
      <c r="BL173" s="17" t="s">
        <v>134</v>
      </c>
      <c r="BM173" s="142" t="s">
        <v>199</v>
      </c>
    </row>
    <row r="174" spans="2:65" s="1" customFormat="1">
      <c r="B174" s="32"/>
      <c r="D174" s="183" t="s">
        <v>195</v>
      </c>
      <c r="F174" s="184" t="s">
        <v>200</v>
      </c>
      <c r="I174" s="185"/>
      <c r="L174" s="32"/>
      <c r="M174" s="186"/>
      <c r="T174" s="55"/>
      <c r="AT174" s="17" t="s">
        <v>195</v>
      </c>
      <c r="AU174" s="17" t="s">
        <v>85</v>
      </c>
    </row>
    <row r="175" spans="2:65" s="12" customFormat="1">
      <c r="B175" s="144"/>
      <c r="D175" s="145" t="s">
        <v>147</v>
      </c>
      <c r="E175" s="146" t="s">
        <v>1</v>
      </c>
      <c r="F175" s="147" t="s">
        <v>201</v>
      </c>
      <c r="H175" s="148">
        <v>900</v>
      </c>
      <c r="I175" s="149"/>
      <c r="L175" s="144"/>
      <c r="M175" s="150"/>
      <c r="T175" s="151"/>
      <c r="AT175" s="146" t="s">
        <v>147</v>
      </c>
      <c r="AU175" s="146" t="s">
        <v>85</v>
      </c>
      <c r="AV175" s="12" t="s">
        <v>85</v>
      </c>
      <c r="AW175" s="12" t="s">
        <v>31</v>
      </c>
      <c r="AX175" s="12" t="s">
        <v>75</v>
      </c>
      <c r="AY175" s="146" t="s">
        <v>125</v>
      </c>
    </row>
    <row r="176" spans="2:65" s="13" customFormat="1">
      <c r="B176" s="152"/>
      <c r="D176" s="145" t="s">
        <v>147</v>
      </c>
      <c r="E176" s="153" t="s">
        <v>1</v>
      </c>
      <c r="F176" s="154" t="s">
        <v>149</v>
      </c>
      <c r="H176" s="155">
        <v>900</v>
      </c>
      <c r="I176" s="156"/>
      <c r="L176" s="152"/>
      <c r="M176" s="157"/>
      <c r="T176" s="158"/>
      <c r="AT176" s="153" t="s">
        <v>147</v>
      </c>
      <c r="AU176" s="153" t="s">
        <v>85</v>
      </c>
      <c r="AV176" s="13" t="s">
        <v>134</v>
      </c>
      <c r="AW176" s="13" t="s">
        <v>31</v>
      </c>
      <c r="AX176" s="13" t="s">
        <v>83</v>
      </c>
      <c r="AY176" s="153" t="s">
        <v>125</v>
      </c>
    </row>
    <row r="177" spans="2:65" s="1" customFormat="1" ht="24.2" customHeight="1">
      <c r="B177" s="129"/>
      <c r="C177" s="130" t="s">
        <v>202</v>
      </c>
      <c r="D177" s="130" t="s">
        <v>130</v>
      </c>
      <c r="E177" s="131" t="s">
        <v>203</v>
      </c>
      <c r="F177" s="132" t="s">
        <v>204</v>
      </c>
      <c r="G177" s="133" t="s">
        <v>133</v>
      </c>
      <c r="H177" s="134">
        <v>900</v>
      </c>
      <c r="I177" s="135"/>
      <c r="J177" s="136">
        <f>ROUND(I177*H177,2)</f>
        <v>0</v>
      </c>
      <c r="K177" s="137"/>
      <c r="L177" s="32"/>
      <c r="M177" s="138" t="s">
        <v>1</v>
      </c>
      <c r="N177" s="139" t="s">
        <v>40</v>
      </c>
      <c r="P177" s="140">
        <f>O177*H177</f>
        <v>0</v>
      </c>
      <c r="Q177" s="140">
        <v>4.0000000000000003E-5</v>
      </c>
      <c r="R177" s="140">
        <f>Q177*H177</f>
        <v>3.6000000000000004E-2</v>
      </c>
      <c r="S177" s="140">
        <v>0</v>
      </c>
      <c r="T177" s="141">
        <f>S177*H177</f>
        <v>0</v>
      </c>
      <c r="AR177" s="142" t="s">
        <v>134</v>
      </c>
      <c r="AT177" s="142" t="s">
        <v>130</v>
      </c>
      <c r="AU177" s="142" t="s">
        <v>85</v>
      </c>
      <c r="AY177" s="17" t="s">
        <v>125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7" t="s">
        <v>83</v>
      </c>
      <c r="BK177" s="143">
        <f>ROUND(I177*H177,2)</f>
        <v>0</v>
      </c>
      <c r="BL177" s="17" t="s">
        <v>134</v>
      </c>
      <c r="BM177" s="142" t="s">
        <v>205</v>
      </c>
    </row>
    <row r="178" spans="2:65" s="1" customFormat="1">
      <c r="B178" s="32"/>
      <c r="D178" s="183" t="s">
        <v>195</v>
      </c>
      <c r="F178" s="184" t="s">
        <v>206</v>
      </c>
      <c r="I178" s="185"/>
      <c r="L178" s="32"/>
      <c r="M178" s="186"/>
      <c r="T178" s="55"/>
      <c r="AT178" s="17" t="s">
        <v>195</v>
      </c>
      <c r="AU178" s="17" t="s">
        <v>85</v>
      </c>
    </row>
    <row r="179" spans="2:65" s="11" customFormat="1" ht="22.9" customHeight="1">
      <c r="B179" s="117"/>
      <c r="D179" s="118" t="s">
        <v>74</v>
      </c>
      <c r="E179" s="127" t="s">
        <v>207</v>
      </c>
      <c r="F179" s="127" t="s">
        <v>208</v>
      </c>
      <c r="I179" s="120"/>
      <c r="J179" s="128">
        <f>BK179</f>
        <v>0</v>
      </c>
      <c r="L179" s="117"/>
      <c r="M179" s="122"/>
      <c r="P179" s="123">
        <f>SUM(P180:P186)</f>
        <v>0</v>
      </c>
      <c r="R179" s="123">
        <f>SUM(R180:R186)</f>
        <v>0</v>
      </c>
      <c r="T179" s="124">
        <f>SUM(T180:T186)</f>
        <v>0</v>
      </c>
      <c r="AR179" s="118" t="s">
        <v>83</v>
      </c>
      <c r="AT179" s="125" t="s">
        <v>74</v>
      </c>
      <c r="AU179" s="125" t="s">
        <v>83</v>
      </c>
      <c r="AY179" s="118" t="s">
        <v>125</v>
      </c>
      <c r="BK179" s="126">
        <f>SUM(BK180:BK186)</f>
        <v>0</v>
      </c>
    </row>
    <row r="180" spans="2:65" s="1" customFormat="1" ht="24.2" customHeight="1">
      <c r="B180" s="129"/>
      <c r="C180" s="130" t="s">
        <v>169</v>
      </c>
      <c r="D180" s="130" t="s">
        <v>130</v>
      </c>
      <c r="E180" s="131" t="s">
        <v>209</v>
      </c>
      <c r="F180" s="132" t="s">
        <v>210</v>
      </c>
      <c r="G180" s="133" t="s">
        <v>133</v>
      </c>
      <c r="H180" s="134">
        <v>7.44</v>
      </c>
      <c r="I180" s="135"/>
      <c r="J180" s="136">
        <f>ROUND(I180*H180,2)</f>
        <v>0</v>
      </c>
      <c r="K180" s="137"/>
      <c r="L180" s="32"/>
      <c r="M180" s="138" t="s">
        <v>1</v>
      </c>
      <c r="N180" s="139" t="s">
        <v>40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134</v>
      </c>
      <c r="AT180" s="142" t="s">
        <v>130</v>
      </c>
      <c r="AU180" s="142" t="s">
        <v>85</v>
      </c>
      <c r="AY180" s="17" t="s">
        <v>125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83</v>
      </c>
      <c r="BK180" s="143">
        <f>ROUND(I180*H180,2)</f>
        <v>0</v>
      </c>
      <c r="BL180" s="17" t="s">
        <v>134</v>
      </c>
      <c r="BM180" s="142" t="s">
        <v>211</v>
      </c>
    </row>
    <row r="181" spans="2:65" s="12" customFormat="1">
      <c r="B181" s="144"/>
      <c r="D181" s="145" t="s">
        <v>147</v>
      </c>
      <c r="E181" s="146" t="s">
        <v>1</v>
      </c>
      <c r="F181" s="147" t="s">
        <v>212</v>
      </c>
      <c r="H181" s="148">
        <v>7.44</v>
      </c>
      <c r="I181" s="149"/>
      <c r="L181" s="144"/>
      <c r="M181" s="150"/>
      <c r="T181" s="151"/>
      <c r="AT181" s="146" t="s">
        <v>147</v>
      </c>
      <c r="AU181" s="146" t="s">
        <v>85</v>
      </c>
      <c r="AV181" s="12" t="s">
        <v>85</v>
      </c>
      <c r="AW181" s="12" t="s">
        <v>31</v>
      </c>
      <c r="AX181" s="12" t="s">
        <v>75</v>
      </c>
      <c r="AY181" s="146" t="s">
        <v>125</v>
      </c>
    </row>
    <row r="182" spans="2:65" s="13" customFormat="1">
      <c r="B182" s="152"/>
      <c r="D182" s="145" t="s">
        <v>147</v>
      </c>
      <c r="E182" s="153" t="s">
        <v>1</v>
      </c>
      <c r="F182" s="154" t="s">
        <v>149</v>
      </c>
      <c r="H182" s="155">
        <v>7.44</v>
      </c>
      <c r="I182" s="156"/>
      <c r="L182" s="152"/>
      <c r="M182" s="157"/>
      <c r="T182" s="158"/>
      <c r="AT182" s="153" t="s">
        <v>147</v>
      </c>
      <c r="AU182" s="153" t="s">
        <v>85</v>
      </c>
      <c r="AV182" s="13" t="s">
        <v>134</v>
      </c>
      <c r="AW182" s="13" t="s">
        <v>31</v>
      </c>
      <c r="AX182" s="13" t="s">
        <v>83</v>
      </c>
      <c r="AY182" s="153" t="s">
        <v>125</v>
      </c>
    </row>
    <row r="183" spans="2:65" s="1" customFormat="1" ht="21.75" customHeight="1">
      <c r="B183" s="129"/>
      <c r="C183" s="130" t="s">
        <v>213</v>
      </c>
      <c r="D183" s="130" t="s">
        <v>130</v>
      </c>
      <c r="E183" s="131" t="s">
        <v>214</v>
      </c>
      <c r="F183" s="132" t="s">
        <v>215</v>
      </c>
      <c r="G183" s="133" t="s">
        <v>216</v>
      </c>
      <c r="H183" s="134">
        <v>1.5</v>
      </c>
      <c r="I183" s="135"/>
      <c r="J183" s="136">
        <f>ROUND(I183*H183,2)</f>
        <v>0</v>
      </c>
      <c r="K183" s="137"/>
      <c r="L183" s="32"/>
      <c r="M183" s="138" t="s">
        <v>1</v>
      </c>
      <c r="N183" s="139" t="s">
        <v>40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134</v>
      </c>
      <c r="AT183" s="142" t="s">
        <v>130</v>
      </c>
      <c r="AU183" s="142" t="s">
        <v>85</v>
      </c>
      <c r="AY183" s="17" t="s">
        <v>125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7" t="s">
        <v>83</v>
      </c>
      <c r="BK183" s="143">
        <f>ROUND(I183*H183,2)</f>
        <v>0</v>
      </c>
      <c r="BL183" s="17" t="s">
        <v>134</v>
      </c>
      <c r="BM183" s="142" t="s">
        <v>217</v>
      </c>
    </row>
    <row r="184" spans="2:65" s="12" customFormat="1">
      <c r="B184" s="144"/>
      <c r="D184" s="145" t="s">
        <v>147</v>
      </c>
      <c r="E184" s="146" t="s">
        <v>1</v>
      </c>
      <c r="F184" s="147" t="s">
        <v>218</v>
      </c>
      <c r="H184" s="148">
        <v>1.5</v>
      </c>
      <c r="I184" s="149"/>
      <c r="L184" s="144"/>
      <c r="M184" s="150"/>
      <c r="T184" s="151"/>
      <c r="AT184" s="146" t="s">
        <v>147</v>
      </c>
      <c r="AU184" s="146" t="s">
        <v>85</v>
      </c>
      <c r="AV184" s="12" t="s">
        <v>85</v>
      </c>
      <c r="AW184" s="12" t="s">
        <v>31</v>
      </c>
      <c r="AX184" s="12" t="s">
        <v>75</v>
      </c>
      <c r="AY184" s="146" t="s">
        <v>125</v>
      </c>
    </row>
    <row r="185" spans="2:65" s="13" customFormat="1">
      <c r="B185" s="152"/>
      <c r="D185" s="145" t="s">
        <v>147</v>
      </c>
      <c r="E185" s="153" t="s">
        <v>1</v>
      </c>
      <c r="F185" s="154" t="s">
        <v>149</v>
      </c>
      <c r="H185" s="155">
        <v>1.5</v>
      </c>
      <c r="I185" s="156"/>
      <c r="L185" s="152"/>
      <c r="M185" s="157"/>
      <c r="T185" s="158"/>
      <c r="AT185" s="153" t="s">
        <v>147</v>
      </c>
      <c r="AU185" s="153" t="s">
        <v>85</v>
      </c>
      <c r="AV185" s="13" t="s">
        <v>134</v>
      </c>
      <c r="AW185" s="13" t="s">
        <v>31</v>
      </c>
      <c r="AX185" s="13" t="s">
        <v>83</v>
      </c>
      <c r="AY185" s="153" t="s">
        <v>125</v>
      </c>
    </row>
    <row r="186" spans="2:65" s="1" customFormat="1" ht="24.2" customHeight="1">
      <c r="B186" s="129"/>
      <c r="C186" s="130" t="s">
        <v>178</v>
      </c>
      <c r="D186" s="130" t="s">
        <v>130</v>
      </c>
      <c r="E186" s="131" t="s">
        <v>219</v>
      </c>
      <c r="F186" s="132" t="s">
        <v>220</v>
      </c>
      <c r="G186" s="133" t="s">
        <v>216</v>
      </c>
      <c r="H186" s="134">
        <v>1.5</v>
      </c>
      <c r="I186" s="135"/>
      <c r="J186" s="136">
        <f>ROUND(I186*H186,2)</f>
        <v>0</v>
      </c>
      <c r="K186" s="137"/>
      <c r="L186" s="32"/>
      <c r="M186" s="138" t="s">
        <v>1</v>
      </c>
      <c r="N186" s="139" t="s">
        <v>40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134</v>
      </c>
      <c r="AT186" s="142" t="s">
        <v>130</v>
      </c>
      <c r="AU186" s="142" t="s">
        <v>85</v>
      </c>
      <c r="AY186" s="17" t="s">
        <v>125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83</v>
      </c>
      <c r="BK186" s="143">
        <f>ROUND(I186*H186,2)</f>
        <v>0</v>
      </c>
      <c r="BL186" s="17" t="s">
        <v>134</v>
      </c>
      <c r="BM186" s="142" t="s">
        <v>221</v>
      </c>
    </row>
    <row r="187" spans="2:65" s="11" customFormat="1" ht="22.9" customHeight="1">
      <c r="B187" s="117"/>
      <c r="D187" s="118" t="s">
        <v>74</v>
      </c>
      <c r="E187" s="127" t="s">
        <v>222</v>
      </c>
      <c r="F187" s="127" t="s">
        <v>223</v>
      </c>
      <c r="I187" s="120"/>
      <c r="J187" s="128">
        <f>BK187</f>
        <v>0</v>
      </c>
      <c r="L187" s="117"/>
      <c r="M187" s="122"/>
      <c r="P187" s="123">
        <f>SUM(P188:P189)</f>
        <v>0</v>
      </c>
      <c r="R187" s="123">
        <f>SUM(R188:R189)</f>
        <v>0</v>
      </c>
      <c r="T187" s="124">
        <f>SUM(T188:T189)</f>
        <v>0</v>
      </c>
      <c r="AR187" s="118" t="s">
        <v>83</v>
      </c>
      <c r="AT187" s="125" t="s">
        <v>74</v>
      </c>
      <c r="AU187" s="125" t="s">
        <v>83</v>
      </c>
      <c r="AY187" s="118" t="s">
        <v>125</v>
      </c>
      <c r="BK187" s="126">
        <f>SUM(BK188:BK189)</f>
        <v>0</v>
      </c>
    </row>
    <row r="188" spans="2:65" s="1" customFormat="1" ht="24.2" customHeight="1">
      <c r="B188" s="129"/>
      <c r="C188" s="130" t="s">
        <v>224</v>
      </c>
      <c r="D188" s="130" t="s">
        <v>130</v>
      </c>
      <c r="E188" s="131" t="s">
        <v>225</v>
      </c>
      <c r="F188" s="132" t="s">
        <v>226</v>
      </c>
      <c r="G188" s="133" t="s">
        <v>133</v>
      </c>
      <c r="H188" s="134">
        <v>268.73</v>
      </c>
      <c r="I188" s="135"/>
      <c r="J188" s="136">
        <f>ROUND(I188*H188,2)</f>
        <v>0</v>
      </c>
      <c r="K188" s="137"/>
      <c r="L188" s="32"/>
      <c r="M188" s="138" t="s">
        <v>1</v>
      </c>
      <c r="N188" s="139" t="s">
        <v>40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134</v>
      </c>
      <c r="AT188" s="142" t="s">
        <v>130</v>
      </c>
      <c r="AU188" s="142" t="s">
        <v>85</v>
      </c>
      <c r="AY188" s="17" t="s">
        <v>125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7" t="s">
        <v>83</v>
      </c>
      <c r="BK188" s="143">
        <f>ROUND(I188*H188,2)</f>
        <v>0</v>
      </c>
      <c r="BL188" s="17" t="s">
        <v>134</v>
      </c>
      <c r="BM188" s="142" t="s">
        <v>227</v>
      </c>
    </row>
    <row r="189" spans="2:65" s="1" customFormat="1" ht="24.2" customHeight="1">
      <c r="B189" s="129"/>
      <c r="C189" s="130" t="s">
        <v>227</v>
      </c>
      <c r="D189" s="130" t="s">
        <v>130</v>
      </c>
      <c r="E189" s="131" t="s">
        <v>228</v>
      </c>
      <c r="F189" s="132" t="s">
        <v>229</v>
      </c>
      <c r="G189" s="133" t="s">
        <v>133</v>
      </c>
      <c r="H189" s="134">
        <v>458.72</v>
      </c>
      <c r="I189" s="135"/>
      <c r="J189" s="136">
        <f>ROUND(I189*H189,2)</f>
        <v>0</v>
      </c>
      <c r="K189" s="137"/>
      <c r="L189" s="32"/>
      <c r="M189" s="138" t="s">
        <v>1</v>
      </c>
      <c r="N189" s="139" t="s">
        <v>40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134</v>
      </c>
      <c r="AT189" s="142" t="s">
        <v>130</v>
      </c>
      <c r="AU189" s="142" t="s">
        <v>85</v>
      </c>
      <c r="AY189" s="17" t="s">
        <v>125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7" t="s">
        <v>83</v>
      </c>
      <c r="BK189" s="143">
        <f>ROUND(I189*H189,2)</f>
        <v>0</v>
      </c>
      <c r="BL189" s="17" t="s">
        <v>134</v>
      </c>
      <c r="BM189" s="142" t="s">
        <v>230</v>
      </c>
    </row>
    <row r="190" spans="2:65" s="11" customFormat="1" ht="22.9" customHeight="1">
      <c r="B190" s="117"/>
      <c r="D190" s="118" t="s">
        <v>74</v>
      </c>
      <c r="E190" s="127" t="s">
        <v>231</v>
      </c>
      <c r="F190" s="127" t="s">
        <v>232</v>
      </c>
      <c r="I190" s="120"/>
      <c r="J190" s="128">
        <f>BK190</f>
        <v>0</v>
      </c>
      <c r="L190" s="117"/>
      <c r="M190" s="122"/>
      <c r="P190" s="123">
        <f>SUM(P191:P196)</f>
        <v>0</v>
      </c>
      <c r="R190" s="123">
        <f>SUM(R191:R196)</f>
        <v>0</v>
      </c>
      <c r="T190" s="124">
        <f>SUM(T191:T196)</f>
        <v>0</v>
      </c>
      <c r="AR190" s="118" t="s">
        <v>83</v>
      </c>
      <c r="AT190" s="125" t="s">
        <v>74</v>
      </c>
      <c r="AU190" s="125" t="s">
        <v>83</v>
      </c>
      <c r="AY190" s="118" t="s">
        <v>125</v>
      </c>
      <c r="BK190" s="126">
        <f>SUM(BK191:BK196)</f>
        <v>0</v>
      </c>
    </row>
    <row r="191" spans="2:65" s="1" customFormat="1" ht="24.2" customHeight="1">
      <c r="B191" s="129"/>
      <c r="C191" s="130" t="s">
        <v>7</v>
      </c>
      <c r="D191" s="130" t="s">
        <v>130</v>
      </c>
      <c r="E191" s="131" t="s">
        <v>233</v>
      </c>
      <c r="F191" s="132" t="s">
        <v>234</v>
      </c>
      <c r="G191" s="133" t="s">
        <v>235</v>
      </c>
      <c r="H191" s="134">
        <v>14.321999999999999</v>
      </c>
      <c r="I191" s="135"/>
      <c r="J191" s="136">
        <f>ROUND(I191*H191,2)</f>
        <v>0</v>
      </c>
      <c r="K191" s="137"/>
      <c r="L191" s="32"/>
      <c r="M191" s="138" t="s">
        <v>1</v>
      </c>
      <c r="N191" s="139" t="s">
        <v>40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134</v>
      </c>
      <c r="AT191" s="142" t="s">
        <v>130</v>
      </c>
      <c r="AU191" s="142" t="s">
        <v>85</v>
      </c>
      <c r="AY191" s="17" t="s">
        <v>125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7" t="s">
        <v>83</v>
      </c>
      <c r="BK191" s="143">
        <f>ROUND(I191*H191,2)</f>
        <v>0</v>
      </c>
      <c r="BL191" s="17" t="s">
        <v>134</v>
      </c>
      <c r="BM191" s="142" t="s">
        <v>236</v>
      </c>
    </row>
    <row r="192" spans="2:65" s="1" customFormat="1" ht="24.2" customHeight="1">
      <c r="B192" s="129"/>
      <c r="C192" s="130" t="s">
        <v>230</v>
      </c>
      <c r="D192" s="130" t="s">
        <v>130</v>
      </c>
      <c r="E192" s="131" t="s">
        <v>237</v>
      </c>
      <c r="F192" s="132" t="s">
        <v>238</v>
      </c>
      <c r="G192" s="133" t="s">
        <v>235</v>
      </c>
      <c r="H192" s="134">
        <v>14.321999999999999</v>
      </c>
      <c r="I192" s="135"/>
      <c r="J192" s="136">
        <f>ROUND(I192*H192,2)</f>
        <v>0</v>
      </c>
      <c r="K192" s="137"/>
      <c r="L192" s="32"/>
      <c r="M192" s="138" t="s">
        <v>1</v>
      </c>
      <c r="N192" s="139" t="s">
        <v>40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134</v>
      </c>
      <c r="AT192" s="142" t="s">
        <v>130</v>
      </c>
      <c r="AU192" s="142" t="s">
        <v>85</v>
      </c>
      <c r="AY192" s="17" t="s">
        <v>125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7" t="s">
        <v>83</v>
      </c>
      <c r="BK192" s="143">
        <f>ROUND(I192*H192,2)</f>
        <v>0</v>
      </c>
      <c r="BL192" s="17" t="s">
        <v>134</v>
      </c>
      <c r="BM192" s="142" t="s">
        <v>239</v>
      </c>
    </row>
    <row r="193" spans="2:65" s="1" customFormat="1" ht="24.2" customHeight="1">
      <c r="B193" s="129"/>
      <c r="C193" s="130" t="s">
        <v>240</v>
      </c>
      <c r="D193" s="130" t="s">
        <v>130</v>
      </c>
      <c r="E193" s="131" t="s">
        <v>241</v>
      </c>
      <c r="F193" s="132" t="s">
        <v>242</v>
      </c>
      <c r="G193" s="133" t="s">
        <v>235</v>
      </c>
      <c r="H193" s="134">
        <v>157.542</v>
      </c>
      <c r="I193" s="135"/>
      <c r="J193" s="136">
        <f>ROUND(I193*H193,2)</f>
        <v>0</v>
      </c>
      <c r="K193" s="137"/>
      <c r="L193" s="32"/>
      <c r="M193" s="138" t="s">
        <v>1</v>
      </c>
      <c r="N193" s="139" t="s">
        <v>40</v>
      </c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AR193" s="142" t="s">
        <v>134</v>
      </c>
      <c r="AT193" s="142" t="s">
        <v>130</v>
      </c>
      <c r="AU193" s="142" t="s">
        <v>85</v>
      </c>
      <c r="AY193" s="17" t="s">
        <v>125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7" t="s">
        <v>83</v>
      </c>
      <c r="BK193" s="143">
        <f>ROUND(I193*H193,2)</f>
        <v>0</v>
      </c>
      <c r="BL193" s="17" t="s">
        <v>134</v>
      </c>
      <c r="BM193" s="142" t="s">
        <v>243</v>
      </c>
    </row>
    <row r="194" spans="2:65" s="12" customFormat="1">
      <c r="B194" s="144"/>
      <c r="D194" s="145" t="s">
        <v>147</v>
      </c>
      <c r="E194" s="146" t="s">
        <v>1</v>
      </c>
      <c r="F194" s="147" t="s">
        <v>244</v>
      </c>
      <c r="H194" s="148">
        <v>157.542</v>
      </c>
      <c r="I194" s="149"/>
      <c r="L194" s="144"/>
      <c r="M194" s="150"/>
      <c r="T194" s="151"/>
      <c r="AT194" s="146" t="s">
        <v>147</v>
      </c>
      <c r="AU194" s="146" t="s">
        <v>85</v>
      </c>
      <c r="AV194" s="12" t="s">
        <v>85</v>
      </c>
      <c r="AW194" s="12" t="s">
        <v>31</v>
      </c>
      <c r="AX194" s="12" t="s">
        <v>75</v>
      </c>
      <c r="AY194" s="146" t="s">
        <v>125</v>
      </c>
    </row>
    <row r="195" spans="2:65" s="13" customFormat="1">
      <c r="B195" s="152"/>
      <c r="D195" s="145" t="s">
        <v>147</v>
      </c>
      <c r="E195" s="153" t="s">
        <v>1</v>
      </c>
      <c r="F195" s="154" t="s">
        <v>149</v>
      </c>
      <c r="H195" s="155">
        <v>157.542</v>
      </c>
      <c r="I195" s="156"/>
      <c r="L195" s="152"/>
      <c r="M195" s="157"/>
      <c r="T195" s="158"/>
      <c r="AT195" s="153" t="s">
        <v>147</v>
      </c>
      <c r="AU195" s="153" t="s">
        <v>85</v>
      </c>
      <c r="AV195" s="13" t="s">
        <v>134</v>
      </c>
      <c r="AW195" s="13" t="s">
        <v>31</v>
      </c>
      <c r="AX195" s="13" t="s">
        <v>83</v>
      </c>
      <c r="AY195" s="153" t="s">
        <v>125</v>
      </c>
    </row>
    <row r="196" spans="2:65" s="1" customFormat="1" ht="16.5" customHeight="1">
      <c r="B196" s="129"/>
      <c r="C196" s="130" t="s">
        <v>183</v>
      </c>
      <c r="D196" s="130" t="s">
        <v>130</v>
      </c>
      <c r="E196" s="131" t="s">
        <v>245</v>
      </c>
      <c r="F196" s="132" t="s">
        <v>246</v>
      </c>
      <c r="G196" s="133" t="s">
        <v>235</v>
      </c>
      <c r="H196" s="134">
        <v>14.321999999999999</v>
      </c>
      <c r="I196" s="135"/>
      <c r="J196" s="136">
        <f>ROUND(I196*H196,2)</f>
        <v>0</v>
      </c>
      <c r="K196" s="137"/>
      <c r="L196" s="32"/>
      <c r="M196" s="138" t="s">
        <v>1</v>
      </c>
      <c r="N196" s="139" t="s">
        <v>40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134</v>
      </c>
      <c r="AT196" s="142" t="s">
        <v>130</v>
      </c>
      <c r="AU196" s="142" t="s">
        <v>85</v>
      </c>
      <c r="AY196" s="17" t="s">
        <v>125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83</v>
      </c>
      <c r="BK196" s="143">
        <f>ROUND(I196*H196,2)</f>
        <v>0</v>
      </c>
      <c r="BL196" s="17" t="s">
        <v>134</v>
      </c>
      <c r="BM196" s="142" t="s">
        <v>247</v>
      </c>
    </row>
    <row r="197" spans="2:65" s="11" customFormat="1" ht="22.9" customHeight="1">
      <c r="B197" s="117"/>
      <c r="D197" s="118" t="s">
        <v>74</v>
      </c>
      <c r="E197" s="127" t="s">
        <v>248</v>
      </c>
      <c r="F197" s="127" t="s">
        <v>249</v>
      </c>
      <c r="I197" s="120"/>
      <c r="J197" s="128">
        <f>BK197</f>
        <v>0</v>
      </c>
      <c r="L197" s="117"/>
      <c r="M197" s="122"/>
      <c r="P197" s="123">
        <f>P198</f>
        <v>0</v>
      </c>
      <c r="R197" s="123">
        <f>R198</f>
        <v>0</v>
      </c>
      <c r="T197" s="124">
        <f>T198</f>
        <v>0</v>
      </c>
      <c r="AR197" s="118" t="s">
        <v>83</v>
      </c>
      <c r="AT197" s="125" t="s">
        <v>74</v>
      </c>
      <c r="AU197" s="125" t="s">
        <v>83</v>
      </c>
      <c r="AY197" s="118" t="s">
        <v>125</v>
      </c>
      <c r="BK197" s="126">
        <f>BK198</f>
        <v>0</v>
      </c>
    </row>
    <row r="198" spans="2:65" s="1" customFormat="1" ht="24.2" customHeight="1">
      <c r="B198" s="129"/>
      <c r="C198" s="130" t="s">
        <v>250</v>
      </c>
      <c r="D198" s="130" t="s">
        <v>130</v>
      </c>
      <c r="E198" s="131" t="s">
        <v>251</v>
      </c>
      <c r="F198" s="132" t="s">
        <v>252</v>
      </c>
      <c r="G198" s="133" t="s">
        <v>235</v>
      </c>
      <c r="H198" s="134">
        <v>12.278</v>
      </c>
      <c r="I198" s="135"/>
      <c r="J198" s="136">
        <f>ROUND(I198*H198,2)</f>
        <v>0</v>
      </c>
      <c r="K198" s="137"/>
      <c r="L198" s="32"/>
      <c r="M198" s="138" t="s">
        <v>1</v>
      </c>
      <c r="N198" s="139" t="s">
        <v>40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134</v>
      </c>
      <c r="AT198" s="142" t="s">
        <v>130</v>
      </c>
      <c r="AU198" s="142" t="s">
        <v>85</v>
      </c>
      <c r="AY198" s="17" t="s">
        <v>125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83</v>
      </c>
      <c r="BK198" s="143">
        <f>ROUND(I198*H198,2)</f>
        <v>0</v>
      </c>
      <c r="BL198" s="17" t="s">
        <v>134</v>
      </c>
      <c r="BM198" s="142" t="s">
        <v>253</v>
      </c>
    </row>
    <row r="199" spans="2:65" s="11" customFormat="1" ht="25.9" customHeight="1">
      <c r="B199" s="117"/>
      <c r="D199" s="118" t="s">
        <v>74</v>
      </c>
      <c r="E199" s="119" t="s">
        <v>254</v>
      </c>
      <c r="F199" s="119" t="s">
        <v>255</v>
      </c>
      <c r="I199" s="120"/>
      <c r="J199" s="121">
        <f>BK199</f>
        <v>0</v>
      </c>
      <c r="L199" s="117"/>
      <c r="M199" s="122"/>
      <c r="P199" s="123">
        <f>P200+P204+P214+P223+P243</f>
        <v>0</v>
      </c>
      <c r="R199" s="123">
        <f>R200+R204+R214+R223+R243</f>
        <v>0.53754389999999996</v>
      </c>
      <c r="T199" s="124">
        <f>T200+T204+T214+T223+T243</f>
        <v>0</v>
      </c>
      <c r="AR199" s="118" t="s">
        <v>85</v>
      </c>
      <c r="AT199" s="125" t="s">
        <v>74</v>
      </c>
      <c r="AU199" s="125" t="s">
        <v>75</v>
      </c>
      <c r="AY199" s="118" t="s">
        <v>125</v>
      </c>
      <c r="BK199" s="126">
        <f>BK200+BK204+BK214+BK223+BK243</f>
        <v>0</v>
      </c>
    </row>
    <row r="200" spans="2:65" s="11" customFormat="1" ht="22.9" customHeight="1">
      <c r="B200" s="117"/>
      <c r="D200" s="118" t="s">
        <v>74</v>
      </c>
      <c r="E200" s="127" t="s">
        <v>256</v>
      </c>
      <c r="F200" s="127" t="s">
        <v>257</v>
      </c>
      <c r="I200" s="120"/>
      <c r="J200" s="128">
        <f>BK200</f>
        <v>0</v>
      </c>
      <c r="L200" s="117"/>
      <c r="M200" s="122"/>
      <c r="P200" s="123">
        <f>SUM(P201:P203)</f>
        <v>0</v>
      </c>
      <c r="R200" s="123">
        <f>SUM(R201:R203)</f>
        <v>0</v>
      </c>
      <c r="T200" s="124">
        <f>SUM(T201:T203)</f>
        <v>0</v>
      </c>
      <c r="AR200" s="118" t="s">
        <v>85</v>
      </c>
      <c r="AT200" s="125" t="s">
        <v>74</v>
      </c>
      <c r="AU200" s="125" t="s">
        <v>83</v>
      </c>
      <c r="AY200" s="118" t="s">
        <v>125</v>
      </c>
      <c r="BK200" s="126">
        <f>SUM(BK201:BK203)</f>
        <v>0</v>
      </c>
    </row>
    <row r="201" spans="2:65" s="1" customFormat="1" ht="16.5" customHeight="1">
      <c r="B201" s="129"/>
      <c r="C201" s="130" t="s">
        <v>188</v>
      </c>
      <c r="D201" s="130" t="s">
        <v>130</v>
      </c>
      <c r="E201" s="131" t="s">
        <v>258</v>
      </c>
      <c r="F201" s="132" t="s">
        <v>259</v>
      </c>
      <c r="G201" s="133" t="s">
        <v>260</v>
      </c>
      <c r="H201" s="134">
        <v>3</v>
      </c>
      <c r="I201" s="135"/>
      <c r="J201" s="136">
        <f>ROUND(I201*H201,2)</f>
        <v>0</v>
      </c>
      <c r="K201" s="137"/>
      <c r="L201" s="32"/>
      <c r="M201" s="138" t="s">
        <v>1</v>
      </c>
      <c r="N201" s="139" t="s">
        <v>40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169</v>
      </c>
      <c r="AT201" s="142" t="s">
        <v>130</v>
      </c>
      <c r="AU201" s="142" t="s">
        <v>85</v>
      </c>
      <c r="AY201" s="17" t="s">
        <v>125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83</v>
      </c>
      <c r="BK201" s="143">
        <f>ROUND(I201*H201,2)</f>
        <v>0</v>
      </c>
      <c r="BL201" s="17" t="s">
        <v>169</v>
      </c>
      <c r="BM201" s="142" t="s">
        <v>261</v>
      </c>
    </row>
    <row r="202" spans="2:65" s="12" customFormat="1">
      <c r="B202" s="144"/>
      <c r="D202" s="145" t="s">
        <v>147</v>
      </c>
      <c r="E202" s="146" t="s">
        <v>1</v>
      </c>
      <c r="F202" s="147" t="s">
        <v>189</v>
      </c>
      <c r="H202" s="148">
        <v>3</v>
      </c>
      <c r="I202" s="149"/>
      <c r="L202" s="144"/>
      <c r="M202" s="150"/>
      <c r="T202" s="151"/>
      <c r="AT202" s="146" t="s">
        <v>147</v>
      </c>
      <c r="AU202" s="146" t="s">
        <v>85</v>
      </c>
      <c r="AV202" s="12" t="s">
        <v>85</v>
      </c>
      <c r="AW202" s="12" t="s">
        <v>31</v>
      </c>
      <c r="AX202" s="12" t="s">
        <v>75</v>
      </c>
      <c r="AY202" s="146" t="s">
        <v>125</v>
      </c>
    </row>
    <row r="203" spans="2:65" s="13" customFormat="1">
      <c r="B203" s="152"/>
      <c r="D203" s="145" t="s">
        <v>147</v>
      </c>
      <c r="E203" s="153" t="s">
        <v>1</v>
      </c>
      <c r="F203" s="154" t="s">
        <v>149</v>
      </c>
      <c r="H203" s="155">
        <v>3</v>
      </c>
      <c r="I203" s="156"/>
      <c r="L203" s="152"/>
      <c r="M203" s="157"/>
      <c r="T203" s="158"/>
      <c r="AT203" s="153" t="s">
        <v>147</v>
      </c>
      <c r="AU203" s="153" t="s">
        <v>85</v>
      </c>
      <c r="AV203" s="13" t="s">
        <v>134</v>
      </c>
      <c r="AW203" s="13" t="s">
        <v>31</v>
      </c>
      <c r="AX203" s="13" t="s">
        <v>83</v>
      </c>
      <c r="AY203" s="153" t="s">
        <v>125</v>
      </c>
    </row>
    <row r="204" spans="2:65" s="11" customFormat="1" ht="22.9" customHeight="1">
      <c r="B204" s="117"/>
      <c r="D204" s="118" t="s">
        <v>74</v>
      </c>
      <c r="E204" s="127" t="s">
        <v>262</v>
      </c>
      <c r="F204" s="127" t="s">
        <v>263</v>
      </c>
      <c r="I204" s="120"/>
      <c r="J204" s="128">
        <f>BK204</f>
        <v>0</v>
      </c>
      <c r="L204" s="117"/>
      <c r="M204" s="122"/>
      <c r="P204" s="123">
        <f>SUM(P205:P213)</f>
        <v>0</v>
      </c>
      <c r="R204" s="123">
        <f>SUM(R205:R213)</f>
        <v>0</v>
      </c>
      <c r="T204" s="124">
        <f>SUM(T205:T213)</f>
        <v>0</v>
      </c>
      <c r="AR204" s="118" t="s">
        <v>85</v>
      </c>
      <c r="AT204" s="125" t="s">
        <v>74</v>
      </c>
      <c r="AU204" s="125" t="s">
        <v>83</v>
      </c>
      <c r="AY204" s="118" t="s">
        <v>125</v>
      </c>
      <c r="BK204" s="126">
        <f>SUM(BK205:BK213)</f>
        <v>0</v>
      </c>
    </row>
    <row r="205" spans="2:65" s="1" customFormat="1" ht="24.2" customHeight="1">
      <c r="B205" s="129"/>
      <c r="C205" s="130" t="s">
        <v>264</v>
      </c>
      <c r="D205" s="130" t="s">
        <v>130</v>
      </c>
      <c r="E205" s="131" t="s">
        <v>265</v>
      </c>
      <c r="F205" s="132" t="s">
        <v>266</v>
      </c>
      <c r="G205" s="133" t="s">
        <v>133</v>
      </c>
      <c r="H205" s="134">
        <v>73.8</v>
      </c>
      <c r="I205" s="135"/>
      <c r="J205" s="136">
        <f>ROUND(I205*H205,2)</f>
        <v>0</v>
      </c>
      <c r="K205" s="137"/>
      <c r="L205" s="32"/>
      <c r="M205" s="138" t="s">
        <v>1</v>
      </c>
      <c r="N205" s="139" t="s">
        <v>40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169</v>
      </c>
      <c r="AT205" s="142" t="s">
        <v>130</v>
      </c>
      <c r="AU205" s="142" t="s">
        <v>85</v>
      </c>
      <c r="AY205" s="17" t="s">
        <v>125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83</v>
      </c>
      <c r="BK205" s="143">
        <f>ROUND(I205*H205,2)</f>
        <v>0</v>
      </c>
      <c r="BL205" s="17" t="s">
        <v>169</v>
      </c>
      <c r="BM205" s="142" t="s">
        <v>267</v>
      </c>
    </row>
    <row r="206" spans="2:65" s="15" customFormat="1">
      <c r="B206" s="166"/>
      <c r="D206" s="145" t="s">
        <v>147</v>
      </c>
      <c r="E206" s="167" t="s">
        <v>1</v>
      </c>
      <c r="F206" s="168" t="s">
        <v>268</v>
      </c>
      <c r="H206" s="167" t="s">
        <v>1</v>
      </c>
      <c r="I206" s="169"/>
      <c r="L206" s="166"/>
      <c r="M206" s="170"/>
      <c r="T206" s="171"/>
      <c r="AT206" s="167" t="s">
        <v>147</v>
      </c>
      <c r="AU206" s="167" t="s">
        <v>85</v>
      </c>
      <c r="AV206" s="15" t="s">
        <v>83</v>
      </c>
      <c r="AW206" s="15" t="s">
        <v>31</v>
      </c>
      <c r="AX206" s="15" t="s">
        <v>75</v>
      </c>
      <c r="AY206" s="167" t="s">
        <v>125</v>
      </c>
    </row>
    <row r="207" spans="2:65" s="12" customFormat="1">
      <c r="B207" s="144"/>
      <c r="D207" s="145" t="s">
        <v>147</v>
      </c>
      <c r="E207" s="146" t="s">
        <v>1</v>
      </c>
      <c r="F207" s="147" t="s">
        <v>269</v>
      </c>
      <c r="H207" s="148">
        <v>73.8</v>
      </c>
      <c r="I207" s="149"/>
      <c r="L207" s="144"/>
      <c r="M207" s="150"/>
      <c r="T207" s="151"/>
      <c r="AT207" s="146" t="s">
        <v>147</v>
      </c>
      <c r="AU207" s="146" t="s">
        <v>85</v>
      </c>
      <c r="AV207" s="12" t="s">
        <v>85</v>
      </c>
      <c r="AW207" s="12" t="s">
        <v>31</v>
      </c>
      <c r="AX207" s="12" t="s">
        <v>75</v>
      </c>
      <c r="AY207" s="146" t="s">
        <v>125</v>
      </c>
    </row>
    <row r="208" spans="2:65" s="13" customFormat="1">
      <c r="B208" s="152"/>
      <c r="D208" s="145" t="s">
        <v>147</v>
      </c>
      <c r="E208" s="153" t="s">
        <v>1</v>
      </c>
      <c r="F208" s="154" t="s">
        <v>149</v>
      </c>
      <c r="H208" s="155">
        <v>73.8</v>
      </c>
      <c r="I208" s="156"/>
      <c r="L208" s="152"/>
      <c r="M208" s="157"/>
      <c r="T208" s="158"/>
      <c r="AT208" s="153" t="s">
        <v>147</v>
      </c>
      <c r="AU208" s="153" t="s">
        <v>85</v>
      </c>
      <c r="AV208" s="13" t="s">
        <v>134</v>
      </c>
      <c r="AW208" s="13" t="s">
        <v>31</v>
      </c>
      <c r="AX208" s="13" t="s">
        <v>83</v>
      </c>
      <c r="AY208" s="153" t="s">
        <v>125</v>
      </c>
    </row>
    <row r="209" spans="2:65" s="1" customFormat="1" ht="16.5" customHeight="1">
      <c r="B209" s="129"/>
      <c r="C209" s="130" t="s">
        <v>190</v>
      </c>
      <c r="D209" s="130" t="s">
        <v>130</v>
      </c>
      <c r="E209" s="131" t="s">
        <v>270</v>
      </c>
      <c r="F209" s="132" t="s">
        <v>271</v>
      </c>
      <c r="G209" s="133" t="s">
        <v>168</v>
      </c>
      <c r="H209" s="134">
        <v>360</v>
      </c>
      <c r="I209" s="135"/>
      <c r="J209" s="136">
        <f>ROUND(I209*H209,2)</f>
        <v>0</v>
      </c>
      <c r="K209" s="137"/>
      <c r="L209" s="32"/>
      <c r="M209" s="138" t="s">
        <v>1</v>
      </c>
      <c r="N209" s="139" t="s">
        <v>40</v>
      </c>
      <c r="P209" s="140">
        <f>O209*H209</f>
        <v>0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169</v>
      </c>
      <c r="AT209" s="142" t="s">
        <v>130</v>
      </c>
      <c r="AU209" s="142" t="s">
        <v>85</v>
      </c>
      <c r="AY209" s="17" t="s">
        <v>125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7" t="s">
        <v>83</v>
      </c>
      <c r="BK209" s="143">
        <f>ROUND(I209*H209,2)</f>
        <v>0</v>
      </c>
      <c r="BL209" s="17" t="s">
        <v>169</v>
      </c>
      <c r="BM209" s="142" t="s">
        <v>272</v>
      </c>
    </row>
    <row r="210" spans="2:65" s="12" customFormat="1">
      <c r="B210" s="144"/>
      <c r="D210" s="145" t="s">
        <v>147</v>
      </c>
      <c r="E210" s="146" t="s">
        <v>1</v>
      </c>
      <c r="F210" s="147" t="s">
        <v>273</v>
      </c>
      <c r="H210" s="148">
        <v>360</v>
      </c>
      <c r="I210" s="149"/>
      <c r="L210" s="144"/>
      <c r="M210" s="150"/>
      <c r="T210" s="151"/>
      <c r="AT210" s="146" t="s">
        <v>147</v>
      </c>
      <c r="AU210" s="146" t="s">
        <v>85</v>
      </c>
      <c r="AV210" s="12" t="s">
        <v>85</v>
      </c>
      <c r="AW210" s="12" t="s">
        <v>31</v>
      </c>
      <c r="AX210" s="12" t="s">
        <v>75</v>
      </c>
      <c r="AY210" s="146" t="s">
        <v>125</v>
      </c>
    </row>
    <row r="211" spans="2:65" s="13" customFormat="1">
      <c r="B211" s="152"/>
      <c r="D211" s="145" t="s">
        <v>147</v>
      </c>
      <c r="E211" s="153" t="s">
        <v>1</v>
      </c>
      <c r="F211" s="154" t="s">
        <v>149</v>
      </c>
      <c r="H211" s="155">
        <v>360</v>
      </c>
      <c r="I211" s="156"/>
      <c r="L211" s="152"/>
      <c r="M211" s="157"/>
      <c r="T211" s="158"/>
      <c r="AT211" s="153" t="s">
        <v>147</v>
      </c>
      <c r="AU211" s="153" t="s">
        <v>85</v>
      </c>
      <c r="AV211" s="13" t="s">
        <v>134</v>
      </c>
      <c r="AW211" s="13" t="s">
        <v>31</v>
      </c>
      <c r="AX211" s="13" t="s">
        <v>83</v>
      </c>
      <c r="AY211" s="153" t="s">
        <v>125</v>
      </c>
    </row>
    <row r="212" spans="2:65" s="1" customFormat="1" ht="16.5" customHeight="1">
      <c r="B212" s="129"/>
      <c r="C212" s="130" t="s">
        <v>274</v>
      </c>
      <c r="D212" s="130" t="s">
        <v>130</v>
      </c>
      <c r="E212" s="131" t="s">
        <v>275</v>
      </c>
      <c r="F212" s="132" t="s">
        <v>276</v>
      </c>
      <c r="G212" s="133" t="s">
        <v>277</v>
      </c>
      <c r="H212" s="134">
        <v>3</v>
      </c>
      <c r="I212" s="135"/>
      <c r="J212" s="136">
        <f>ROUND(I212*H212,2)</f>
        <v>0</v>
      </c>
      <c r="K212" s="137"/>
      <c r="L212" s="32"/>
      <c r="M212" s="138" t="s">
        <v>1</v>
      </c>
      <c r="N212" s="139" t="s">
        <v>40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169</v>
      </c>
      <c r="AT212" s="142" t="s">
        <v>130</v>
      </c>
      <c r="AU212" s="142" t="s">
        <v>85</v>
      </c>
      <c r="AY212" s="17" t="s">
        <v>125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83</v>
      </c>
      <c r="BK212" s="143">
        <f>ROUND(I212*H212,2)</f>
        <v>0</v>
      </c>
      <c r="BL212" s="17" t="s">
        <v>169</v>
      </c>
      <c r="BM212" s="142" t="s">
        <v>278</v>
      </c>
    </row>
    <row r="213" spans="2:65" s="1" customFormat="1" ht="24.2" customHeight="1">
      <c r="B213" s="129"/>
      <c r="C213" s="130" t="s">
        <v>279</v>
      </c>
      <c r="D213" s="130" t="s">
        <v>130</v>
      </c>
      <c r="E213" s="131" t="s">
        <v>280</v>
      </c>
      <c r="F213" s="132" t="s">
        <v>281</v>
      </c>
      <c r="G213" s="133" t="s">
        <v>235</v>
      </c>
      <c r="H213" s="134">
        <v>1.71</v>
      </c>
      <c r="I213" s="135"/>
      <c r="J213" s="136">
        <f>ROUND(I213*H213,2)</f>
        <v>0</v>
      </c>
      <c r="K213" s="137"/>
      <c r="L213" s="32"/>
      <c r="M213" s="138" t="s">
        <v>1</v>
      </c>
      <c r="N213" s="139" t="s">
        <v>40</v>
      </c>
      <c r="P213" s="140">
        <f>O213*H213</f>
        <v>0</v>
      </c>
      <c r="Q213" s="140">
        <v>0</v>
      </c>
      <c r="R213" s="140">
        <f>Q213*H213</f>
        <v>0</v>
      </c>
      <c r="S213" s="140">
        <v>0</v>
      </c>
      <c r="T213" s="141">
        <f>S213*H213</f>
        <v>0</v>
      </c>
      <c r="AR213" s="142" t="s">
        <v>169</v>
      </c>
      <c r="AT213" s="142" t="s">
        <v>130</v>
      </c>
      <c r="AU213" s="142" t="s">
        <v>85</v>
      </c>
      <c r="AY213" s="17" t="s">
        <v>125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7" t="s">
        <v>83</v>
      </c>
      <c r="BK213" s="143">
        <f>ROUND(I213*H213,2)</f>
        <v>0</v>
      </c>
      <c r="BL213" s="17" t="s">
        <v>169</v>
      </c>
      <c r="BM213" s="142" t="s">
        <v>282</v>
      </c>
    </row>
    <row r="214" spans="2:65" s="11" customFormat="1" ht="22.9" customHeight="1">
      <c r="B214" s="117"/>
      <c r="D214" s="118" t="s">
        <v>74</v>
      </c>
      <c r="E214" s="127" t="s">
        <v>283</v>
      </c>
      <c r="F214" s="127" t="s">
        <v>284</v>
      </c>
      <c r="I214" s="120"/>
      <c r="J214" s="128">
        <f>BK214</f>
        <v>0</v>
      </c>
      <c r="L214" s="117"/>
      <c r="M214" s="122"/>
      <c r="P214" s="123">
        <f>SUM(P215:P222)</f>
        <v>0</v>
      </c>
      <c r="R214" s="123">
        <f>SUM(R215:R222)</f>
        <v>0.52649999999999997</v>
      </c>
      <c r="T214" s="124">
        <f>SUM(T215:T222)</f>
        <v>0</v>
      </c>
      <c r="AR214" s="118" t="s">
        <v>85</v>
      </c>
      <c r="AT214" s="125" t="s">
        <v>74</v>
      </c>
      <c r="AU214" s="125" t="s">
        <v>83</v>
      </c>
      <c r="AY214" s="118" t="s">
        <v>125</v>
      </c>
      <c r="BK214" s="126">
        <f>SUM(BK215:BK222)</f>
        <v>0</v>
      </c>
    </row>
    <row r="215" spans="2:65" s="1" customFormat="1" ht="24.2" customHeight="1">
      <c r="B215" s="129"/>
      <c r="C215" s="130" t="s">
        <v>285</v>
      </c>
      <c r="D215" s="130" t="s">
        <v>130</v>
      </c>
      <c r="E215" s="131" t="s">
        <v>286</v>
      </c>
      <c r="F215" s="132" t="s">
        <v>287</v>
      </c>
      <c r="G215" s="133" t="s">
        <v>133</v>
      </c>
      <c r="H215" s="134">
        <v>6.3</v>
      </c>
      <c r="I215" s="135"/>
      <c r="J215" s="136">
        <f>ROUND(I215*H215,2)</f>
        <v>0</v>
      </c>
      <c r="K215" s="137"/>
      <c r="L215" s="32"/>
      <c r="M215" s="138" t="s">
        <v>1</v>
      </c>
      <c r="N215" s="139" t="s">
        <v>40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169</v>
      </c>
      <c r="AT215" s="142" t="s">
        <v>130</v>
      </c>
      <c r="AU215" s="142" t="s">
        <v>85</v>
      </c>
      <c r="AY215" s="17" t="s">
        <v>125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7" t="s">
        <v>83</v>
      </c>
      <c r="BK215" s="143">
        <f>ROUND(I215*H215,2)</f>
        <v>0</v>
      </c>
      <c r="BL215" s="17" t="s">
        <v>169</v>
      </c>
      <c r="BM215" s="142" t="s">
        <v>288</v>
      </c>
    </row>
    <row r="216" spans="2:65" s="12" customFormat="1">
      <c r="B216" s="144"/>
      <c r="D216" s="145" t="s">
        <v>147</v>
      </c>
      <c r="E216" s="146" t="s">
        <v>1</v>
      </c>
      <c r="F216" s="147" t="s">
        <v>289</v>
      </c>
      <c r="H216" s="148">
        <v>6.3</v>
      </c>
      <c r="I216" s="149"/>
      <c r="L216" s="144"/>
      <c r="M216" s="150"/>
      <c r="T216" s="151"/>
      <c r="AT216" s="146" t="s">
        <v>147</v>
      </c>
      <c r="AU216" s="146" t="s">
        <v>85</v>
      </c>
      <c r="AV216" s="12" t="s">
        <v>85</v>
      </c>
      <c r="AW216" s="12" t="s">
        <v>31</v>
      </c>
      <c r="AX216" s="12" t="s">
        <v>75</v>
      </c>
      <c r="AY216" s="146" t="s">
        <v>125</v>
      </c>
    </row>
    <row r="217" spans="2:65" s="13" customFormat="1">
      <c r="B217" s="152"/>
      <c r="D217" s="145" t="s">
        <v>147</v>
      </c>
      <c r="E217" s="153" t="s">
        <v>1</v>
      </c>
      <c r="F217" s="154" t="s">
        <v>149</v>
      </c>
      <c r="H217" s="155">
        <v>6.3</v>
      </c>
      <c r="I217" s="156"/>
      <c r="L217" s="152"/>
      <c r="M217" s="157"/>
      <c r="T217" s="158"/>
      <c r="AT217" s="153" t="s">
        <v>147</v>
      </c>
      <c r="AU217" s="153" t="s">
        <v>85</v>
      </c>
      <c r="AV217" s="13" t="s">
        <v>134</v>
      </c>
      <c r="AW217" s="13" t="s">
        <v>31</v>
      </c>
      <c r="AX217" s="13" t="s">
        <v>83</v>
      </c>
      <c r="AY217" s="153" t="s">
        <v>125</v>
      </c>
    </row>
    <row r="218" spans="2:65" s="1" customFormat="1" ht="21.75" customHeight="1">
      <c r="B218" s="129"/>
      <c r="C218" s="172" t="s">
        <v>211</v>
      </c>
      <c r="D218" s="172" t="s">
        <v>175</v>
      </c>
      <c r="E218" s="173" t="s">
        <v>290</v>
      </c>
      <c r="F218" s="174" t="s">
        <v>291</v>
      </c>
      <c r="G218" s="175" t="s">
        <v>133</v>
      </c>
      <c r="H218" s="176">
        <v>6.5</v>
      </c>
      <c r="I218" s="177"/>
      <c r="J218" s="178">
        <f>ROUND(I218*H218,2)</f>
        <v>0</v>
      </c>
      <c r="K218" s="179"/>
      <c r="L218" s="180"/>
      <c r="M218" s="181" t="s">
        <v>1</v>
      </c>
      <c r="N218" s="182" t="s">
        <v>40</v>
      </c>
      <c r="P218" s="140">
        <f>O218*H218</f>
        <v>0</v>
      </c>
      <c r="Q218" s="140">
        <v>8.1000000000000003E-2</v>
      </c>
      <c r="R218" s="140">
        <f>Q218*H218</f>
        <v>0.52649999999999997</v>
      </c>
      <c r="S218" s="140">
        <v>0</v>
      </c>
      <c r="T218" s="141">
        <f>S218*H218</f>
        <v>0</v>
      </c>
      <c r="AR218" s="142" t="s">
        <v>211</v>
      </c>
      <c r="AT218" s="142" t="s">
        <v>175</v>
      </c>
      <c r="AU218" s="142" t="s">
        <v>85</v>
      </c>
      <c r="AY218" s="17" t="s">
        <v>125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83</v>
      </c>
      <c r="BK218" s="143">
        <f>ROUND(I218*H218,2)</f>
        <v>0</v>
      </c>
      <c r="BL218" s="17" t="s">
        <v>169</v>
      </c>
      <c r="BM218" s="142" t="s">
        <v>292</v>
      </c>
    </row>
    <row r="219" spans="2:65" s="15" customFormat="1">
      <c r="B219" s="166"/>
      <c r="D219" s="145" t="s">
        <v>147</v>
      </c>
      <c r="E219" s="167" t="s">
        <v>1</v>
      </c>
      <c r="F219" s="168" t="s">
        <v>293</v>
      </c>
      <c r="H219" s="167" t="s">
        <v>1</v>
      </c>
      <c r="I219" s="169"/>
      <c r="L219" s="166"/>
      <c r="M219" s="170"/>
      <c r="T219" s="171"/>
      <c r="AT219" s="167" t="s">
        <v>147</v>
      </c>
      <c r="AU219" s="167" t="s">
        <v>85</v>
      </c>
      <c r="AV219" s="15" t="s">
        <v>83</v>
      </c>
      <c r="AW219" s="15" t="s">
        <v>31</v>
      </c>
      <c r="AX219" s="15" t="s">
        <v>75</v>
      </c>
      <c r="AY219" s="167" t="s">
        <v>125</v>
      </c>
    </row>
    <row r="220" spans="2:65" s="12" customFormat="1">
      <c r="B220" s="144"/>
      <c r="D220" s="145" t="s">
        <v>147</v>
      </c>
      <c r="E220" s="146" t="s">
        <v>1</v>
      </c>
      <c r="F220" s="147" t="s">
        <v>294</v>
      </c>
      <c r="H220" s="148">
        <v>6.5</v>
      </c>
      <c r="I220" s="149"/>
      <c r="L220" s="144"/>
      <c r="M220" s="150"/>
      <c r="T220" s="151"/>
      <c r="AT220" s="146" t="s">
        <v>147</v>
      </c>
      <c r="AU220" s="146" t="s">
        <v>85</v>
      </c>
      <c r="AV220" s="12" t="s">
        <v>85</v>
      </c>
      <c r="AW220" s="12" t="s">
        <v>31</v>
      </c>
      <c r="AX220" s="12" t="s">
        <v>75</v>
      </c>
      <c r="AY220" s="146" t="s">
        <v>125</v>
      </c>
    </row>
    <row r="221" spans="2:65" s="13" customFormat="1">
      <c r="B221" s="152"/>
      <c r="D221" s="145" t="s">
        <v>147</v>
      </c>
      <c r="E221" s="153" t="s">
        <v>1</v>
      </c>
      <c r="F221" s="154" t="s">
        <v>149</v>
      </c>
      <c r="H221" s="155">
        <v>6.5</v>
      </c>
      <c r="I221" s="156"/>
      <c r="L221" s="152"/>
      <c r="M221" s="157"/>
      <c r="T221" s="158"/>
      <c r="AT221" s="153" t="s">
        <v>147</v>
      </c>
      <c r="AU221" s="153" t="s">
        <v>85</v>
      </c>
      <c r="AV221" s="13" t="s">
        <v>134</v>
      </c>
      <c r="AW221" s="13" t="s">
        <v>31</v>
      </c>
      <c r="AX221" s="13" t="s">
        <v>83</v>
      </c>
      <c r="AY221" s="153" t="s">
        <v>125</v>
      </c>
    </row>
    <row r="222" spans="2:65" s="1" customFormat="1" ht="24.2" customHeight="1">
      <c r="B222" s="129"/>
      <c r="C222" s="130" t="s">
        <v>295</v>
      </c>
      <c r="D222" s="130" t="s">
        <v>130</v>
      </c>
      <c r="E222" s="131" t="s">
        <v>296</v>
      </c>
      <c r="F222" s="132" t="s">
        <v>297</v>
      </c>
      <c r="G222" s="133" t="s">
        <v>235</v>
      </c>
      <c r="H222" s="134">
        <v>0.61</v>
      </c>
      <c r="I222" s="135"/>
      <c r="J222" s="136">
        <f>ROUND(I222*H222,2)</f>
        <v>0</v>
      </c>
      <c r="K222" s="137"/>
      <c r="L222" s="32"/>
      <c r="M222" s="138" t="s">
        <v>1</v>
      </c>
      <c r="N222" s="139" t="s">
        <v>40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169</v>
      </c>
      <c r="AT222" s="142" t="s">
        <v>130</v>
      </c>
      <c r="AU222" s="142" t="s">
        <v>85</v>
      </c>
      <c r="AY222" s="17" t="s">
        <v>125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7" t="s">
        <v>83</v>
      </c>
      <c r="BK222" s="143">
        <f>ROUND(I222*H222,2)</f>
        <v>0</v>
      </c>
      <c r="BL222" s="17" t="s">
        <v>169</v>
      </c>
      <c r="BM222" s="142" t="s">
        <v>298</v>
      </c>
    </row>
    <row r="223" spans="2:65" s="11" customFormat="1" ht="22.9" customHeight="1">
      <c r="B223" s="117"/>
      <c r="D223" s="118" t="s">
        <v>74</v>
      </c>
      <c r="E223" s="127" t="s">
        <v>299</v>
      </c>
      <c r="F223" s="127" t="s">
        <v>300</v>
      </c>
      <c r="I223" s="120"/>
      <c r="J223" s="128">
        <f>BK223</f>
        <v>0</v>
      </c>
      <c r="L223" s="117"/>
      <c r="M223" s="122"/>
      <c r="P223" s="123">
        <f>SUM(P224:P242)</f>
        <v>0</v>
      </c>
      <c r="R223" s="123">
        <f>SUM(R224:R242)</f>
        <v>1.1043899999999999E-2</v>
      </c>
      <c r="T223" s="124">
        <f>SUM(T224:T242)</f>
        <v>0</v>
      </c>
      <c r="AR223" s="118" t="s">
        <v>85</v>
      </c>
      <c r="AT223" s="125" t="s">
        <v>74</v>
      </c>
      <c r="AU223" s="125" t="s">
        <v>83</v>
      </c>
      <c r="AY223" s="118" t="s">
        <v>125</v>
      </c>
      <c r="BK223" s="126">
        <f>SUM(BK224:BK242)</f>
        <v>0</v>
      </c>
    </row>
    <row r="224" spans="2:65" s="1" customFormat="1" ht="24.2" customHeight="1">
      <c r="B224" s="129"/>
      <c r="C224" s="130" t="s">
        <v>217</v>
      </c>
      <c r="D224" s="130" t="s">
        <v>130</v>
      </c>
      <c r="E224" s="131" t="s">
        <v>301</v>
      </c>
      <c r="F224" s="132" t="s">
        <v>302</v>
      </c>
      <c r="G224" s="133" t="s">
        <v>133</v>
      </c>
      <c r="H224" s="134">
        <v>34.700000000000003</v>
      </c>
      <c r="I224" s="135"/>
      <c r="J224" s="136">
        <f>ROUND(I224*H224,2)</f>
        <v>0</v>
      </c>
      <c r="K224" s="137"/>
      <c r="L224" s="32"/>
      <c r="M224" s="138" t="s">
        <v>1</v>
      </c>
      <c r="N224" s="139" t="s">
        <v>40</v>
      </c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169</v>
      </c>
      <c r="AT224" s="142" t="s">
        <v>130</v>
      </c>
      <c r="AU224" s="142" t="s">
        <v>85</v>
      </c>
      <c r="AY224" s="17" t="s">
        <v>125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7" t="s">
        <v>83</v>
      </c>
      <c r="BK224" s="143">
        <f>ROUND(I224*H224,2)</f>
        <v>0</v>
      </c>
      <c r="BL224" s="17" t="s">
        <v>169</v>
      </c>
      <c r="BM224" s="142" t="s">
        <v>303</v>
      </c>
    </row>
    <row r="225" spans="2:65" s="12" customFormat="1">
      <c r="B225" s="144"/>
      <c r="D225" s="145" t="s">
        <v>147</v>
      </c>
      <c r="E225" s="146" t="s">
        <v>1</v>
      </c>
      <c r="F225" s="147" t="s">
        <v>304</v>
      </c>
      <c r="H225" s="148">
        <v>11.016</v>
      </c>
      <c r="I225" s="149"/>
      <c r="L225" s="144"/>
      <c r="M225" s="150"/>
      <c r="T225" s="151"/>
      <c r="AT225" s="146" t="s">
        <v>147</v>
      </c>
      <c r="AU225" s="146" t="s">
        <v>85</v>
      </c>
      <c r="AV225" s="12" t="s">
        <v>85</v>
      </c>
      <c r="AW225" s="12" t="s">
        <v>31</v>
      </c>
      <c r="AX225" s="12" t="s">
        <v>75</v>
      </c>
      <c r="AY225" s="146" t="s">
        <v>125</v>
      </c>
    </row>
    <row r="226" spans="2:65" s="12" customFormat="1">
      <c r="B226" s="144"/>
      <c r="D226" s="145" t="s">
        <v>147</v>
      </c>
      <c r="E226" s="146" t="s">
        <v>1</v>
      </c>
      <c r="F226" s="147" t="s">
        <v>305</v>
      </c>
      <c r="H226" s="148">
        <v>23.687999999999999</v>
      </c>
      <c r="I226" s="149"/>
      <c r="L226" s="144"/>
      <c r="M226" s="150"/>
      <c r="T226" s="151"/>
      <c r="AT226" s="146" t="s">
        <v>147</v>
      </c>
      <c r="AU226" s="146" t="s">
        <v>85</v>
      </c>
      <c r="AV226" s="12" t="s">
        <v>85</v>
      </c>
      <c r="AW226" s="12" t="s">
        <v>31</v>
      </c>
      <c r="AX226" s="12" t="s">
        <v>75</v>
      </c>
      <c r="AY226" s="146" t="s">
        <v>125</v>
      </c>
    </row>
    <row r="227" spans="2:65" s="12" customFormat="1">
      <c r="B227" s="144"/>
      <c r="D227" s="145" t="s">
        <v>147</v>
      </c>
      <c r="E227" s="146" t="s">
        <v>1</v>
      </c>
      <c r="F227" s="147" t="s">
        <v>306</v>
      </c>
      <c r="H227" s="148">
        <v>-4.0000000000000001E-3</v>
      </c>
      <c r="I227" s="149"/>
      <c r="L227" s="144"/>
      <c r="M227" s="150"/>
      <c r="T227" s="151"/>
      <c r="AT227" s="146" t="s">
        <v>147</v>
      </c>
      <c r="AU227" s="146" t="s">
        <v>85</v>
      </c>
      <c r="AV227" s="12" t="s">
        <v>85</v>
      </c>
      <c r="AW227" s="12" t="s">
        <v>31</v>
      </c>
      <c r="AX227" s="12" t="s">
        <v>75</v>
      </c>
      <c r="AY227" s="146" t="s">
        <v>125</v>
      </c>
    </row>
    <row r="228" spans="2:65" s="13" customFormat="1">
      <c r="B228" s="152"/>
      <c r="D228" s="145" t="s">
        <v>147</v>
      </c>
      <c r="E228" s="153" t="s">
        <v>1</v>
      </c>
      <c r="F228" s="154" t="s">
        <v>149</v>
      </c>
      <c r="H228" s="155">
        <v>34.700000000000003</v>
      </c>
      <c r="I228" s="156"/>
      <c r="L228" s="152"/>
      <c r="M228" s="157"/>
      <c r="T228" s="158"/>
      <c r="AT228" s="153" t="s">
        <v>147</v>
      </c>
      <c r="AU228" s="153" t="s">
        <v>85</v>
      </c>
      <c r="AV228" s="13" t="s">
        <v>134</v>
      </c>
      <c r="AW228" s="13" t="s">
        <v>31</v>
      </c>
      <c r="AX228" s="13" t="s">
        <v>83</v>
      </c>
      <c r="AY228" s="153" t="s">
        <v>125</v>
      </c>
    </row>
    <row r="229" spans="2:65" s="1" customFormat="1" ht="24.2" customHeight="1">
      <c r="B229" s="129"/>
      <c r="C229" s="130" t="s">
        <v>307</v>
      </c>
      <c r="D229" s="130" t="s">
        <v>130</v>
      </c>
      <c r="E229" s="131" t="s">
        <v>308</v>
      </c>
      <c r="F229" s="132" t="s">
        <v>309</v>
      </c>
      <c r="G229" s="133" t="s">
        <v>133</v>
      </c>
      <c r="H229" s="134">
        <v>34.700000000000003</v>
      </c>
      <c r="I229" s="135"/>
      <c r="J229" s="136">
        <f>ROUND(I229*H229,2)</f>
        <v>0</v>
      </c>
      <c r="K229" s="137"/>
      <c r="L229" s="32"/>
      <c r="M229" s="138" t="s">
        <v>1</v>
      </c>
      <c r="N229" s="139" t="s">
        <v>40</v>
      </c>
      <c r="P229" s="140">
        <f>O229*H229</f>
        <v>0</v>
      </c>
      <c r="Q229" s="140">
        <v>0</v>
      </c>
      <c r="R229" s="140">
        <f>Q229*H229</f>
        <v>0</v>
      </c>
      <c r="S229" s="140">
        <v>0</v>
      </c>
      <c r="T229" s="141">
        <f>S229*H229</f>
        <v>0</v>
      </c>
      <c r="AR229" s="142" t="s">
        <v>169</v>
      </c>
      <c r="AT229" s="142" t="s">
        <v>130</v>
      </c>
      <c r="AU229" s="142" t="s">
        <v>85</v>
      </c>
      <c r="AY229" s="17" t="s">
        <v>125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7" t="s">
        <v>83</v>
      </c>
      <c r="BK229" s="143">
        <f>ROUND(I229*H229,2)</f>
        <v>0</v>
      </c>
      <c r="BL229" s="17" t="s">
        <v>169</v>
      </c>
      <c r="BM229" s="142" t="s">
        <v>310</v>
      </c>
    </row>
    <row r="230" spans="2:65" s="1" customFormat="1" ht="24.2" customHeight="1">
      <c r="B230" s="129"/>
      <c r="C230" s="130" t="s">
        <v>221</v>
      </c>
      <c r="D230" s="130" t="s">
        <v>130</v>
      </c>
      <c r="E230" s="131" t="s">
        <v>311</v>
      </c>
      <c r="F230" s="132" t="s">
        <v>312</v>
      </c>
      <c r="G230" s="133" t="s">
        <v>133</v>
      </c>
      <c r="H230" s="134">
        <v>34.700000000000003</v>
      </c>
      <c r="I230" s="135"/>
      <c r="J230" s="136">
        <f>ROUND(I230*H230,2)</f>
        <v>0</v>
      </c>
      <c r="K230" s="137"/>
      <c r="L230" s="32"/>
      <c r="M230" s="138" t="s">
        <v>1</v>
      </c>
      <c r="N230" s="139" t="s">
        <v>40</v>
      </c>
      <c r="P230" s="140">
        <f>O230*H230</f>
        <v>0</v>
      </c>
      <c r="Q230" s="140">
        <v>0</v>
      </c>
      <c r="R230" s="140">
        <f>Q230*H230</f>
        <v>0</v>
      </c>
      <c r="S230" s="140">
        <v>0</v>
      </c>
      <c r="T230" s="141">
        <f>S230*H230</f>
        <v>0</v>
      </c>
      <c r="AR230" s="142" t="s">
        <v>169</v>
      </c>
      <c r="AT230" s="142" t="s">
        <v>130</v>
      </c>
      <c r="AU230" s="142" t="s">
        <v>85</v>
      </c>
      <c r="AY230" s="17" t="s">
        <v>125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7" t="s">
        <v>83</v>
      </c>
      <c r="BK230" s="143">
        <f>ROUND(I230*H230,2)</f>
        <v>0</v>
      </c>
      <c r="BL230" s="17" t="s">
        <v>169</v>
      </c>
      <c r="BM230" s="142" t="s">
        <v>313</v>
      </c>
    </row>
    <row r="231" spans="2:65" s="1" customFormat="1" ht="24.2" customHeight="1">
      <c r="B231" s="129"/>
      <c r="C231" s="130" t="s">
        <v>314</v>
      </c>
      <c r="D231" s="130" t="s">
        <v>130</v>
      </c>
      <c r="E231" s="131" t="s">
        <v>315</v>
      </c>
      <c r="F231" s="132" t="s">
        <v>316</v>
      </c>
      <c r="G231" s="133" t="s">
        <v>133</v>
      </c>
      <c r="H231" s="134">
        <v>34.700000000000003</v>
      </c>
      <c r="I231" s="135"/>
      <c r="J231" s="136">
        <f>ROUND(I231*H231,2)</f>
        <v>0</v>
      </c>
      <c r="K231" s="137"/>
      <c r="L231" s="32"/>
      <c r="M231" s="138" t="s">
        <v>1</v>
      </c>
      <c r="N231" s="139" t="s">
        <v>40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169</v>
      </c>
      <c r="AT231" s="142" t="s">
        <v>130</v>
      </c>
      <c r="AU231" s="142" t="s">
        <v>85</v>
      </c>
      <c r="AY231" s="17" t="s">
        <v>125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7" t="s">
        <v>83</v>
      </c>
      <c r="BK231" s="143">
        <f>ROUND(I231*H231,2)</f>
        <v>0</v>
      </c>
      <c r="BL231" s="17" t="s">
        <v>169</v>
      </c>
      <c r="BM231" s="142" t="s">
        <v>317</v>
      </c>
    </row>
    <row r="232" spans="2:65" s="1" customFormat="1" ht="16.5" customHeight="1">
      <c r="B232" s="129"/>
      <c r="C232" s="130" t="s">
        <v>236</v>
      </c>
      <c r="D232" s="130" t="s">
        <v>130</v>
      </c>
      <c r="E232" s="131" t="s">
        <v>318</v>
      </c>
      <c r="F232" s="132" t="s">
        <v>319</v>
      </c>
      <c r="G232" s="133" t="s">
        <v>133</v>
      </c>
      <c r="H232" s="134">
        <v>52.59</v>
      </c>
      <c r="I232" s="135"/>
      <c r="J232" s="136">
        <f>ROUND(I232*H232,2)</f>
        <v>0</v>
      </c>
      <c r="K232" s="137"/>
      <c r="L232" s="32"/>
      <c r="M232" s="138" t="s">
        <v>1</v>
      </c>
      <c r="N232" s="139" t="s">
        <v>40</v>
      </c>
      <c r="P232" s="140">
        <f>O232*H232</f>
        <v>0</v>
      </c>
      <c r="Q232" s="140">
        <v>6.9999999999999994E-5</v>
      </c>
      <c r="R232" s="140">
        <f>Q232*H232</f>
        <v>3.6812999999999998E-3</v>
      </c>
      <c r="S232" s="140">
        <v>0</v>
      </c>
      <c r="T232" s="141">
        <f>S232*H232</f>
        <v>0</v>
      </c>
      <c r="AR232" s="142" t="s">
        <v>169</v>
      </c>
      <c r="AT232" s="142" t="s">
        <v>130</v>
      </c>
      <c r="AU232" s="142" t="s">
        <v>85</v>
      </c>
      <c r="AY232" s="17" t="s">
        <v>125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7" t="s">
        <v>83</v>
      </c>
      <c r="BK232" s="143">
        <f>ROUND(I232*H232,2)</f>
        <v>0</v>
      </c>
      <c r="BL232" s="17" t="s">
        <v>169</v>
      </c>
      <c r="BM232" s="142" t="s">
        <v>320</v>
      </c>
    </row>
    <row r="233" spans="2:65" s="1" customFormat="1">
      <c r="B233" s="32"/>
      <c r="D233" s="183" t="s">
        <v>195</v>
      </c>
      <c r="F233" s="184" t="s">
        <v>321</v>
      </c>
      <c r="I233" s="185"/>
      <c r="L233" s="32"/>
      <c r="M233" s="186"/>
      <c r="T233" s="55"/>
      <c r="AT233" s="17" t="s">
        <v>195</v>
      </c>
      <c r="AU233" s="17" t="s">
        <v>85</v>
      </c>
    </row>
    <row r="234" spans="2:65" s="1" customFormat="1" ht="24.2" customHeight="1">
      <c r="B234" s="129"/>
      <c r="C234" s="130" t="s">
        <v>322</v>
      </c>
      <c r="D234" s="130" t="s">
        <v>130</v>
      </c>
      <c r="E234" s="131" t="s">
        <v>323</v>
      </c>
      <c r="F234" s="132" t="s">
        <v>324</v>
      </c>
      <c r="G234" s="133" t="s">
        <v>133</v>
      </c>
      <c r="H234" s="134">
        <v>52.59</v>
      </c>
      <c r="I234" s="135"/>
      <c r="J234" s="136">
        <f>ROUND(I234*H234,2)</f>
        <v>0</v>
      </c>
      <c r="K234" s="137"/>
      <c r="L234" s="32"/>
      <c r="M234" s="138" t="s">
        <v>1</v>
      </c>
      <c r="N234" s="139" t="s">
        <v>40</v>
      </c>
      <c r="P234" s="140">
        <f>O234*H234</f>
        <v>0</v>
      </c>
      <c r="Q234" s="140">
        <v>0</v>
      </c>
      <c r="R234" s="140">
        <f>Q234*H234</f>
        <v>0</v>
      </c>
      <c r="S234" s="140">
        <v>0</v>
      </c>
      <c r="T234" s="141">
        <f>S234*H234</f>
        <v>0</v>
      </c>
      <c r="AR234" s="142" t="s">
        <v>169</v>
      </c>
      <c r="AT234" s="142" t="s">
        <v>130</v>
      </c>
      <c r="AU234" s="142" t="s">
        <v>85</v>
      </c>
      <c r="AY234" s="17" t="s">
        <v>125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7" t="s">
        <v>83</v>
      </c>
      <c r="BK234" s="143">
        <f>ROUND(I234*H234,2)</f>
        <v>0</v>
      </c>
      <c r="BL234" s="17" t="s">
        <v>169</v>
      </c>
      <c r="BM234" s="142" t="s">
        <v>325</v>
      </c>
    </row>
    <row r="235" spans="2:65" s="15" customFormat="1">
      <c r="B235" s="166"/>
      <c r="D235" s="145" t="s">
        <v>147</v>
      </c>
      <c r="E235" s="167" t="s">
        <v>1</v>
      </c>
      <c r="F235" s="168" t="s">
        <v>326</v>
      </c>
      <c r="H235" s="167" t="s">
        <v>1</v>
      </c>
      <c r="I235" s="169"/>
      <c r="L235" s="166"/>
      <c r="M235" s="170"/>
      <c r="T235" s="171"/>
      <c r="AT235" s="167" t="s">
        <v>147</v>
      </c>
      <c r="AU235" s="167" t="s">
        <v>85</v>
      </c>
      <c r="AV235" s="15" t="s">
        <v>83</v>
      </c>
      <c r="AW235" s="15" t="s">
        <v>31</v>
      </c>
      <c r="AX235" s="15" t="s">
        <v>75</v>
      </c>
      <c r="AY235" s="167" t="s">
        <v>125</v>
      </c>
    </row>
    <row r="236" spans="2:65" s="12" customFormat="1">
      <c r="B236" s="144"/>
      <c r="D236" s="145" t="s">
        <v>147</v>
      </c>
      <c r="E236" s="146" t="s">
        <v>1</v>
      </c>
      <c r="F236" s="147" t="s">
        <v>327</v>
      </c>
      <c r="H236" s="148">
        <v>33.39</v>
      </c>
      <c r="I236" s="149"/>
      <c r="L236" s="144"/>
      <c r="M236" s="150"/>
      <c r="T236" s="151"/>
      <c r="AT236" s="146" t="s">
        <v>147</v>
      </c>
      <c r="AU236" s="146" t="s">
        <v>85</v>
      </c>
      <c r="AV236" s="12" t="s">
        <v>85</v>
      </c>
      <c r="AW236" s="12" t="s">
        <v>31</v>
      </c>
      <c r="AX236" s="12" t="s">
        <v>75</v>
      </c>
      <c r="AY236" s="146" t="s">
        <v>125</v>
      </c>
    </row>
    <row r="237" spans="2:65" s="15" customFormat="1">
      <c r="B237" s="166"/>
      <c r="D237" s="145" t="s">
        <v>147</v>
      </c>
      <c r="E237" s="167" t="s">
        <v>1</v>
      </c>
      <c r="F237" s="168" t="s">
        <v>328</v>
      </c>
      <c r="H237" s="167" t="s">
        <v>1</v>
      </c>
      <c r="I237" s="169"/>
      <c r="L237" s="166"/>
      <c r="M237" s="170"/>
      <c r="T237" s="171"/>
      <c r="AT237" s="167" t="s">
        <v>147</v>
      </c>
      <c r="AU237" s="167" t="s">
        <v>85</v>
      </c>
      <c r="AV237" s="15" t="s">
        <v>83</v>
      </c>
      <c r="AW237" s="15" t="s">
        <v>31</v>
      </c>
      <c r="AX237" s="15" t="s">
        <v>75</v>
      </c>
      <c r="AY237" s="167" t="s">
        <v>125</v>
      </c>
    </row>
    <row r="238" spans="2:65" s="12" customFormat="1">
      <c r="B238" s="144"/>
      <c r="D238" s="145" t="s">
        <v>147</v>
      </c>
      <c r="E238" s="146" t="s">
        <v>1</v>
      </c>
      <c r="F238" s="147" t="s">
        <v>329</v>
      </c>
      <c r="H238" s="148">
        <v>19.2</v>
      </c>
      <c r="I238" s="149"/>
      <c r="L238" s="144"/>
      <c r="M238" s="150"/>
      <c r="T238" s="151"/>
      <c r="AT238" s="146" t="s">
        <v>147</v>
      </c>
      <c r="AU238" s="146" t="s">
        <v>85</v>
      </c>
      <c r="AV238" s="12" t="s">
        <v>85</v>
      </c>
      <c r="AW238" s="12" t="s">
        <v>31</v>
      </c>
      <c r="AX238" s="12" t="s">
        <v>75</v>
      </c>
      <c r="AY238" s="146" t="s">
        <v>125</v>
      </c>
    </row>
    <row r="239" spans="2:65" s="13" customFormat="1">
      <c r="B239" s="152"/>
      <c r="D239" s="145" t="s">
        <v>147</v>
      </c>
      <c r="E239" s="153" t="s">
        <v>1</v>
      </c>
      <c r="F239" s="154" t="s">
        <v>149</v>
      </c>
      <c r="H239" s="155">
        <v>52.59</v>
      </c>
      <c r="I239" s="156"/>
      <c r="L239" s="152"/>
      <c r="M239" s="157"/>
      <c r="T239" s="158"/>
      <c r="AT239" s="153" t="s">
        <v>147</v>
      </c>
      <c r="AU239" s="153" t="s">
        <v>85</v>
      </c>
      <c r="AV239" s="13" t="s">
        <v>134</v>
      </c>
      <c r="AW239" s="13" t="s">
        <v>31</v>
      </c>
      <c r="AX239" s="13" t="s">
        <v>83</v>
      </c>
      <c r="AY239" s="153" t="s">
        <v>125</v>
      </c>
    </row>
    <row r="240" spans="2:65" s="1" customFormat="1" ht="24.2" customHeight="1">
      <c r="B240" s="129"/>
      <c r="C240" s="130" t="s">
        <v>239</v>
      </c>
      <c r="D240" s="130" t="s">
        <v>130</v>
      </c>
      <c r="E240" s="131" t="s">
        <v>330</v>
      </c>
      <c r="F240" s="132" t="s">
        <v>331</v>
      </c>
      <c r="G240" s="133" t="s">
        <v>133</v>
      </c>
      <c r="H240" s="134">
        <v>52.59</v>
      </c>
      <c r="I240" s="135"/>
      <c r="J240" s="136">
        <f>ROUND(I240*H240,2)</f>
        <v>0</v>
      </c>
      <c r="K240" s="137"/>
      <c r="L240" s="32"/>
      <c r="M240" s="138" t="s">
        <v>1</v>
      </c>
      <c r="N240" s="139" t="s">
        <v>40</v>
      </c>
      <c r="P240" s="140">
        <f>O240*H240</f>
        <v>0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169</v>
      </c>
      <c r="AT240" s="142" t="s">
        <v>130</v>
      </c>
      <c r="AU240" s="142" t="s">
        <v>85</v>
      </c>
      <c r="AY240" s="17" t="s">
        <v>125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7" t="s">
        <v>83</v>
      </c>
      <c r="BK240" s="143">
        <f>ROUND(I240*H240,2)</f>
        <v>0</v>
      </c>
      <c r="BL240" s="17" t="s">
        <v>169</v>
      </c>
      <c r="BM240" s="142" t="s">
        <v>332</v>
      </c>
    </row>
    <row r="241" spans="2:65" s="1" customFormat="1" ht="24.2" customHeight="1">
      <c r="B241" s="129"/>
      <c r="C241" s="130" t="s">
        <v>333</v>
      </c>
      <c r="D241" s="130" t="s">
        <v>130</v>
      </c>
      <c r="E241" s="131" t="s">
        <v>334</v>
      </c>
      <c r="F241" s="132" t="s">
        <v>335</v>
      </c>
      <c r="G241" s="133" t="s">
        <v>133</v>
      </c>
      <c r="H241" s="134">
        <v>52.59</v>
      </c>
      <c r="I241" s="135"/>
      <c r="J241" s="136">
        <f>ROUND(I241*H241,2)</f>
        <v>0</v>
      </c>
      <c r="K241" s="137"/>
      <c r="L241" s="32"/>
      <c r="M241" s="138" t="s">
        <v>1</v>
      </c>
      <c r="N241" s="139" t="s">
        <v>40</v>
      </c>
      <c r="P241" s="140">
        <f>O241*H241</f>
        <v>0</v>
      </c>
      <c r="Q241" s="140">
        <v>1.3999999999999999E-4</v>
      </c>
      <c r="R241" s="140">
        <f>Q241*H241</f>
        <v>7.3625999999999995E-3</v>
      </c>
      <c r="S241" s="140">
        <v>0</v>
      </c>
      <c r="T241" s="141">
        <f>S241*H241</f>
        <v>0</v>
      </c>
      <c r="AR241" s="142" t="s">
        <v>169</v>
      </c>
      <c r="AT241" s="142" t="s">
        <v>130</v>
      </c>
      <c r="AU241" s="142" t="s">
        <v>85</v>
      </c>
      <c r="AY241" s="17" t="s">
        <v>125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7" t="s">
        <v>83</v>
      </c>
      <c r="BK241" s="143">
        <f>ROUND(I241*H241,2)</f>
        <v>0</v>
      </c>
      <c r="BL241" s="17" t="s">
        <v>169</v>
      </c>
      <c r="BM241" s="142" t="s">
        <v>336</v>
      </c>
    </row>
    <row r="242" spans="2:65" s="1" customFormat="1">
      <c r="B242" s="32"/>
      <c r="D242" s="183" t="s">
        <v>195</v>
      </c>
      <c r="F242" s="184" t="s">
        <v>337</v>
      </c>
      <c r="I242" s="185"/>
      <c r="L242" s="32"/>
      <c r="M242" s="186"/>
      <c r="T242" s="55"/>
      <c r="AT242" s="17" t="s">
        <v>195</v>
      </c>
      <c r="AU242" s="17" t="s">
        <v>85</v>
      </c>
    </row>
    <row r="243" spans="2:65" s="11" customFormat="1" ht="22.9" customHeight="1">
      <c r="B243" s="117"/>
      <c r="D243" s="118" t="s">
        <v>74</v>
      </c>
      <c r="E243" s="127" t="s">
        <v>338</v>
      </c>
      <c r="F243" s="127" t="s">
        <v>339</v>
      </c>
      <c r="I243" s="120"/>
      <c r="J243" s="128">
        <f>BK243</f>
        <v>0</v>
      </c>
      <c r="L243" s="117"/>
      <c r="M243" s="122"/>
      <c r="P243" s="123">
        <f>SUM(P244:P263)</f>
        <v>0</v>
      </c>
      <c r="R243" s="123">
        <f>SUM(R244:R263)</f>
        <v>0</v>
      </c>
      <c r="T243" s="124">
        <f>SUM(T244:T263)</f>
        <v>0</v>
      </c>
      <c r="AR243" s="118" t="s">
        <v>85</v>
      </c>
      <c r="AT243" s="125" t="s">
        <v>74</v>
      </c>
      <c r="AU243" s="125" t="s">
        <v>83</v>
      </c>
      <c r="AY243" s="118" t="s">
        <v>125</v>
      </c>
      <c r="BK243" s="126">
        <f>SUM(BK244:BK263)</f>
        <v>0</v>
      </c>
    </row>
    <row r="244" spans="2:65" s="1" customFormat="1" ht="16.5" customHeight="1">
      <c r="B244" s="129"/>
      <c r="C244" s="130" t="s">
        <v>243</v>
      </c>
      <c r="D244" s="130" t="s">
        <v>130</v>
      </c>
      <c r="E244" s="131" t="s">
        <v>340</v>
      </c>
      <c r="F244" s="132" t="s">
        <v>341</v>
      </c>
      <c r="G244" s="133" t="s">
        <v>133</v>
      </c>
      <c r="H244" s="134">
        <v>290</v>
      </c>
      <c r="I244" s="135"/>
      <c r="J244" s="136">
        <f>ROUND(I244*H244,2)</f>
        <v>0</v>
      </c>
      <c r="K244" s="137"/>
      <c r="L244" s="32"/>
      <c r="M244" s="138" t="s">
        <v>1</v>
      </c>
      <c r="N244" s="139" t="s">
        <v>40</v>
      </c>
      <c r="P244" s="140">
        <f>O244*H244</f>
        <v>0</v>
      </c>
      <c r="Q244" s="140">
        <v>0</v>
      </c>
      <c r="R244" s="140">
        <f>Q244*H244</f>
        <v>0</v>
      </c>
      <c r="S244" s="140">
        <v>0</v>
      </c>
      <c r="T244" s="141">
        <f>S244*H244</f>
        <v>0</v>
      </c>
      <c r="AR244" s="142" t="s">
        <v>169</v>
      </c>
      <c r="AT244" s="142" t="s">
        <v>130</v>
      </c>
      <c r="AU244" s="142" t="s">
        <v>85</v>
      </c>
      <c r="AY244" s="17" t="s">
        <v>125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7" t="s">
        <v>83</v>
      </c>
      <c r="BK244" s="143">
        <f>ROUND(I244*H244,2)</f>
        <v>0</v>
      </c>
      <c r="BL244" s="17" t="s">
        <v>169</v>
      </c>
      <c r="BM244" s="142" t="s">
        <v>342</v>
      </c>
    </row>
    <row r="245" spans="2:65" s="1" customFormat="1" ht="16.5" customHeight="1">
      <c r="B245" s="129"/>
      <c r="C245" s="172" t="s">
        <v>343</v>
      </c>
      <c r="D245" s="172" t="s">
        <v>175</v>
      </c>
      <c r="E245" s="173" t="s">
        <v>344</v>
      </c>
      <c r="F245" s="174" t="s">
        <v>345</v>
      </c>
      <c r="G245" s="175" t="s">
        <v>133</v>
      </c>
      <c r="H245" s="176">
        <v>305</v>
      </c>
      <c r="I245" s="177"/>
      <c r="J245" s="178">
        <f>ROUND(I245*H245,2)</f>
        <v>0</v>
      </c>
      <c r="K245" s="179"/>
      <c r="L245" s="180"/>
      <c r="M245" s="181" t="s">
        <v>1</v>
      </c>
      <c r="N245" s="182" t="s">
        <v>40</v>
      </c>
      <c r="P245" s="140">
        <f>O245*H245</f>
        <v>0</v>
      </c>
      <c r="Q245" s="140">
        <v>0</v>
      </c>
      <c r="R245" s="140">
        <f>Q245*H245</f>
        <v>0</v>
      </c>
      <c r="S245" s="140">
        <v>0</v>
      </c>
      <c r="T245" s="141">
        <f>S245*H245</f>
        <v>0</v>
      </c>
      <c r="AR245" s="142" t="s">
        <v>211</v>
      </c>
      <c r="AT245" s="142" t="s">
        <v>175</v>
      </c>
      <c r="AU245" s="142" t="s">
        <v>85</v>
      </c>
      <c r="AY245" s="17" t="s">
        <v>125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7" t="s">
        <v>83</v>
      </c>
      <c r="BK245" s="143">
        <f>ROUND(I245*H245,2)</f>
        <v>0</v>
      </c>
      <c r="BL245" s="17" t="s">
        <v>169</v>
      </c>
      <c r="BM245" s="142" t="s">
        <v>346</v>
      </c>
    </row>
    <row r="246" spans="2:65" s="1" customFormat="1" ht="24.2" customHeight="1">
      <c r="B246" s="129"/>
      <c r="C246" s="130" t="s">
        <v>247</v>
      </c>
      <c r="D246" s="130" t="s">
        <v>130</v>
      </c>
      <c r="E246" s="131" t="s">
        <v>347</v>
      </c>
      <c r="F246" s="132" t="s">
        <v>348</v>
      </c>
      <c r="G246" s="133" t="s">
        <v>133</v>
      </c>
      <c r="H246" s="134">
        <v>741.06</v>
      </c>
      <c r="I246" s="135"/>
      <c r="J246" s="136">
        <f>ROUND(I246*H246,2)</f>
        <v>0</v>
      </c>
      <c r="K246" s="137"/>
      <c r="L246" s="32"/>
      <c r="M246" s="138" t="s">
        <v>1</v>
      </c>
      <c r="N246" s="139" t="s">
        <v>40</v>
      </c>
      <c r="P246" s="140">
        <f>O246*H246</f>
        <v>0</v>
      </c>
      <c r="Q246" s="140">
        <v>0</v>
      </c>
      <c r="R246" s="140">
        <f>Q246*H246</f>
        <v>0</v>
      </c>
      <c r="S246" s="140">
        <v>0</v>
      </c>
      <c r="T246" s="141">
        <f>S246*H246</f>
        <v>0</v>
      </c>
      <c r="AR246" s="142" t="s">
        <v>169</v>
      </c>
      <c r="AT246" s="142" t="s">
        <v>130</v>
      </c>
      <c r="AU246" s="142" t="s">
        <v>85</v>
      </c>
      <c r="AY246" s="17" t="s">
        <v>125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7" t="s">
        <v>83</v>
      </c>
      <c r="BK246" s="143">
        <f>ROUND(I246*H246,2)</f>
        <v>0</v>
      </c>
      <c r="BL246" s="17" t="s">
        <v>169</v>
      </c>
      <c r="BM246" s="142" t="s">
        <v>349</v>
      </c>
    </row>
    <row r="247" spans="2:65" s="15" customFormat="1">
      <c r="B247" s="166"/>
      <c r="D247" s="145" t="s">
        <v>147</v>
      </c>
      <c r="E247" s="167" t="s">
        <v>1</v>
      </c>
      <c r="F247" s="168" t="s">
        <v>350</v>
      </c>
      <c r="H247" s="167" t="s">
        <v>1</v>
      </c>
      <c r="I247" s="169"/>
      <c r="L247" s="166"/>
      <c r="M247" s="170"/>
      <c r="T247" s="171"/>
      <c r="AT247" s="167" t="s">
        <v>147</v>
      </c>
      <c r="AU247" s="167" t="s">
        <v>85</v>
      </c>
      <c r="AV247" s="15" t="s">
        <v>83</v>
      </c>
      <c r="AW247" s="15" t="s">
        <v>31</v>
      </c>
      <c r="AX247" s="15" t="s">
        <v>75</v>
      </c>
      <c r="AY247" s="167" t="s">
        <v>125</v>
      </c>
    </row>
    <row r="248" spans="2:65" s="15" customFormat="1">
      <c r="B248" s="166"/>
      <c r="D248" s="145" t="s">
        <v>147</v>
      </c>
      <c r="E248" s="167" t="s">
        <v>1</v>
      </c>
      <c r="F248" s="168" t="s">
        <v>351</v>
      </c>
      <c r="H248" s="167" t="s">
        <v>1</v>
      </c>
      <c r="I248" s="169"/>
      <c r="L248" s="166"/>
      <c r="M248" s="170"/>
      <c r="T248" s="171"/>
      <c r="AT248" s="167" t="s">
        <v>147</v>
      </c>
      <c r="AU248" s="167" t="s">
        <v>85</v>
      </c>
      <c r="AV248" s="15" t="s">
        <v>83</v>
      </c>
      <c r="AW248" s="15" t="s">
        <v>31</v>
      </c>
      <c r="AX248" s="15" t="s">
        <v>75</v>
      </c>
      <c r="AY248" s="167" t="s">
        <v>125</v>
      </c>
    </row>
    <row r="249" spans="2:65" s="12" customFormat="1">
      <c r="B249" s="144"/>
      <c r="D249" s="145" t="s">
        <v>147</v>
      </c>
      <c r="E249" s="146" t="s">
        <v>1</v>
      </c>
      <c r="F249" s="147" t="s">
        <v>352</v>
      </c>
      <c r="H249" s="148">
        <v>458.12</v>
      </c>
      <c r="I249" s="149"/>
      <c r="L249" s="144"/>
      <c r="M249" s="150"/>
      <c r="T249" s="151"/>
      <c r="AT249" s="146" t="s">
        <v>147</v>
      </c>
      <c r="AU249" s="146" t="s">
        <v>85</v>
      </c>
      <c r="AV249" s="12" t="s">
        <v>85</v>
      </c>
      <c r="AW249" s="12" t="s">
        <v>31</v>
      </c>
      <c r="AX249" s="12" t="s">
        <v>75</v>
      </c>
      <c r="AY249" s="146" t="s">
        <v>125</v>
      </c>
    </row>
    <row r="250" spans="2:65" s="15" customFormat="1">
      <c r="B250" s="166"/>
      <c r="D250" s="145" t="s">
        <v>147</v>
      </c>
      <c r="E250" s="167" t="s">
        <v>1</v>
      </c>
      <c r="F250" s="168" t="s">
        <v>159</v>
      </c>
      <c r="H250" s="167" t="s">
        <v>1</v>
      </c>
      <c r="I250" s="169"/>
      <c r="L250" s="166"/>
      <c r="M250" s="170"/>
      <c r="T250" s="171"/>
      <c r="AT250" s="167" t="s">
        <v>147</v>
      </c>
      <c r="AU250" s="167" t="s">
        <v>85</v>
      </c>
      <c r="AV250" s="15" t="s">
        <v>83</v>
      </c>
      <c r="AW250" s="15" t="s">
        <v>31</v>
      </c>
      <c r="AX250" s="15" t="s">
        <v>75</v>
      </c>
      <c r="AY250" s="167" t="s">
        <v>125</v>
      </c>
    </row>
    <row r="251" spans="2:65" s="12" customFormat="1">
      <c r="B251" s="144"/>
      <c r="D251" s="145" t="s">
        <v>147</v>
      </c>
      <c r="E251" s="146" t="s">
        <v>1</v>
      </c>
      <c r="F251" s="147" t="s">
        <v>353</v>
      </c>
      <c r="H251" s="148">
        <v>14.21</v>
      </c>
      <c r="I251" s="149"/>
      <c r="L251" s="144"/>
      <c r="M251" s="150"/>
      <c r="T251" s="151"/>
      <c r="AT251" s="146" t="s">
        <v>147</v>
      </c>
      <c r="AU251" s="146" t="s">
        <v>85</v>
      </c>
      <c r="AV251" s="12" t="s">
        <v>85</v>
      </c>
      <c r="AW251" s="12" t="s">
        <v>31</v>
      </c>
      <c r="AX251" s="12" t="s">
        <v>75</v>
      </c>
      <c r="AY251" s="146" t="s">
        <v>125</v>
      </c>
    </row>
    <row r="252" spans="2:65" s="15" customFormat="1">
      <c r="B252" s="166"/>
      <c r="D252" s="145" t="s">
        <v>147</v>
      </c>
      <c r="E252" s="167" t="s">
        <v>1</v>
      </c>
      <c r="F252" s="168" t="s">
        <v>354</v>
      </c>
      <c r="H252" s="167" t="s">
        <v>1</v>
      </c>
      <c r="I252" s="169"/>
      <c r="L252" s="166"/>
      <c r="M252" s="170"/>
      <c r="T252" s="171"/>
      <c r="AT252" s="167" t="s">
        <v>147</v>
      </c>
      <c r="AU252" s="167" t="s">
        <v>85</v>
      </c>
      <c r="AV252" s="15" t="s">
        <v>83</v>
      </c>
      <c r="AW252" s="15" t="s">
        <v>31</v>
      </c>
      <c r="AX252" s="15" t="s">
        <v>75</v>
      </c>
      <c r="AY252" s="167" t="s">
        <v>125</v>
      </c>
    </row>
    <row r="253" spans="2:65" s="12" customFormat="1">
      <c r="B253" s="144"/>
      <c r="D253" s="145" t="s">
        <v>147</v>
      </c>
      <c r="E253" s="146" t="s">
        <v>1</v>
      </c>
      <c r="F253" s="147" t="s">
        <v>355</v>
      </c>
      <c r="H253" s="148">
        <v>268.73</v>
      </c>
      <c r="I253" s="149"/>
      <c r="L253" s="144"/>
      <c r="M253" s="150"/>
      <c r="T253" s="151"/>
      <c r="AT253" s="146" t="s">
        <v>147</v>
      </c>
      <c r="AU253" s="146" t="s">
        <v>85</v>
      </c>
      <c r="AV253" s="12" t="s">
        <v>85</v>
      </c>
      <c r="AW253" s="12" t="s">
        <v>31</v>
      </c>
      <c r="AX253" s="12" t="s">
        <v>75</v>
      </c>
      <c r="AY253" s="146" t="s">
        <v>125</v>
      </c>
    </row>
    <row r="254" spans="2:65" s="13" customFormat="1">
      <c r="B254" s="152"/>
      <c r="D254" s="145" t="s">
        <v>147</v>
      </c>
      <c r="E254" s="153" t="s">
        <v>1</v>
      </c>
      <c r="F254" s="154" t="s">
        <v>149</v>
      </c>
      <c r="H254" s="155">
        <v>741.06</v>
      </c>
      <c r="I254" s="156"/>
      <c r="L254" s="152"/>
      <c r="M254" s="157"/>
      <c r="T254" s="158"/>
      <c r="AT254" s="153" t="s">
        <v>147</v>
      </c>
      <c r="AU254" s="153" t="s">
        <v>85</v>
      </c>
      <c r="AV254" s="13" t="s">
        <v>134</v>
      </c>
      <c r="AW254" s="13" t="s">
        <v>31</v>
      </c>
      <c r="AX254" s="13" t="s">
        <v>83</v>
      </c>
      <c r="AY254" s="153" t="s">
        <v>125</v>
      </c>
    </row>
    <row r="255" spans="2:65" s="1" customFormat="1" ht="24.2" customHeight="1">
      <c r="B255" s="129"/>
      <c r="C255" s="130" t="s">
        <v>356</v>
      </c>
      <c r="D255" s="130" t="s">
        <v>130</v>
      </c>
      <c r="E255" s="131" t="s">
        <v>357</v>
      </c>
      <c r="F255" s="132" t="s">
        <v>358</v>
      </c>
      <c r="G255" s="133" t="s">
        <v>133</v>
      </c>
      <c r="H255" s="134">
        <v>741.06</v>
      </c>
      <c r="I255" s="135"/>
      <c r="J255" s="136">
        <f>ROUND(I255*H255,2)</f>
        <v>0</v>
      </c>
      <c r="K255" s="137"/>
      <c r="L255" s="32"/>
      <c r="M255" s="138" t="s">
        <v>1</v>
      </c>
      <c r="N255" s="139" t="s">
        <v>40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169</v>
      </c>
      <c r="AT255" s="142" t="s">
        <v>130</v>
      </c>
      <c r="AU255" s="142" t="s">
        <v>85</v>
      </c>
      <c r="AY255" s="17" t="s">
        <v>125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7" t="s">
        <v>83</v>
      </c>
      <c r="BK255" s="143">
        <f>ROUND(I255*H255,2)</f>
        <v>0</v>
      </c>
      <c r="BL255" s="17" t="s">
        <v>169</v>
      </c>
      <c r="BM255" s="142" t="s">
        <v>359</v>
      </c>
    </row>
    <row r="256" spans="2:65" s="1" customFormat="1" ht="33" customHeight="1">
      <c r="B256" s="129"/>
      <c r="C256" s="130" t="s">
        <v>253</v>
      </c>
      <c r="D256" s="130" t="s">
        <v>130</v>
      </c>
      <c r="E256" s="131" t="s">
        <v>360</v>
      </c>
      <c r="F256" s="132" t="s">
        <v>361</v>
      </c>
      <c r="G256" s="133" t="s">
        <v>133</v>
      </c>
      <c r="H256" s="134">
        <v>741.06</v>
      </c>
      <c r="I256" s="135"/>
      <c r="J256" s="136">
        <f>ROUND(I256*H256,2)</f>
        <v>0</v>
      </c>
      <c r="K256" s="137"/>
      <c r="L256" s="32"/>
      <c r="M256" s="138" t="s">
        <v>1</v>
      </c>
      <c r="N256" s="139" t="s">
        <v>40</v>
      </c>
      <c r="P256" s="140">
        <f>O256*H256</f>
        <v>0</v>
      </c>
      <c r="Q256" s="140">
        <v>0</v>
      </c>
      <c r="R256" s="140">
        <f>Q256*H256</f>
        <v>0</v>
      </c>
      <c r="S256" s="140">
        <v>0</v>
      </c>
      <c r="T256" s="141">
        <f>S256*H256</f>
        <v>0</v>
      </c>
      <c r="AR256" s="142" t="s">
        <v>169</v>
      </c>
      <c r="AT256" s="142" t="s">
        <v>130</v>
      </c>
      <c r="AU256" s="142" t="s">
        <v>85</v>
      </c>
      <c r="AY256" s="17" t="s">
        <v>125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7" t="s">
        <v>83</v>
      </c>
      <c r="BK256" s="143">
        <f>ROUND(I256*H256,2)</f>
        <v>0</v>
      </c>
      <c r="BL256" s="17" t="s">
        <v>169</v>
      </c>
      <c r="BM256" s="142" t="s">
        <v>179</v>
      </c>
    </row>
    <row r="257" spans="2:65" s="1" customFormat="1" ht="33" customHeight="1">
      <c r="B257" s="129"/>
      <c r="C257" s="130" t="s">
        <v>362</v>
      </c>
      <c r="D257" s="130" t="s">
        <v>130</v>
      </c>
      <c r="E257" s="131" t="s">
        <v>363</v>
      </c>
      <c r="F257" s="132" t="s">
        <v>364</v>
      </c>
      <c r="G257" s="133" t="s">
        <v>133</v>
      </c>
      <c r="H257" s="134">
        <v>741</v>
      </c>
      <c r="I257" s="135"/>
      <c r="J257" s="136">
        <f>ROUND(I257*H257,2)</f>
        <v>0</v>
      </c>
      <c r="K257" s="137"/>
      <c r="L257" s="32"/>
      <c r="M257" s="138" t="s">
        <v>1</v>
      </c>
      <c r="N257" s="139" t="s">
        <v>40</v>
      </c>
      <c r="P257" s="140">
        <f>O257*H257</f>
        <v>0</v>
      </c>
      <c r="Q257" s="140">
        <v>0</v>
      </c>
      <c r="R257" s="140">
        <f>Q257*H257</f>
        <v>0</v>
      </c>
      <c r="S257" s="140">
        <v>0</v>
      </c>
      <c r="T257" s="141">
        <f>S257*H257</f>
        <v>0</v>
      </c>
      <c r="AR257" s="142" t="s">
        <v>169</v>
      </c>
      <c r="AT257" s="142" t="s">
        <v>130</v>
      </c>
      <c r="AU257" s="142" t="s">
        <v>85</v>
      </c>
      <c r="AY257" s="17" t="s">
        <v>125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7" t="s">
        <v>83</v>
      </c>
      <c r="BK257" s="143">
        <f>ROUND(I257*H257,2)</f>
        <v>0</v>
      </c>
      <c r="BL257" s="17" t="s">
        <v>169</v>
      </c>
      <c r="BM257" s="142" t="s">
        <v>207</v>
      </c>
    </row>
    <row r="258" spans="2:65" s="1" customFormat="1" ht="16.5" customHeight="1">
      <c r="B258" s="129"/>
      <c r="C258" s="130" t="s">
        <v>261</v>
      </c>
      <c r="D258" s="130" t="s">
        <v>130</v>
      </c>
      <c r="E258" s="131" t="s">
        <v>365</v>
      </c>
      <c r="F258" s="132" t="s">
        <v>374</v>
      </c>
      <c r="G258" s="133" t="s">
        <v>133</v>
      </c>
      <c r="H258" s="134">
        <v>45</v>
      </c>
      <c r="I258" s="135"/>
      <c r="J258" s="136">
        <f>ROUND(I258*H258,2)</f>
        <v>0</v>
      </c>
      <c r="K258" s="137"/>
      <c r="L258" s="32"/>
      <c r="M258" s="138" t="s">
        <v>1</v>
      </c>
      <c r="N258" s="139" t="s">
        <v>40</v>
      </c>
      <c r="P258" s="140">
        <f>O258*H258</f>
        <v>0</v>
      </c>
      <c r="Q258" s="140">
        <v>0</v>
      </c>
      <c r="R258" s="140">
        <f>Q258*H258</f>
        <v>0</v>
      </c>
      <c r="S258" s="140">
        <v>0</v>
      </c>
      <c r="T258" s="141">
        <f>S258*H258</f>
        <v>0</v>
      </c>
      <c r="AR258" s="142" t="s">
        <v>169</v>
      </c>
      <c r="AT258" s="142" t="s">
        <v>130</v>
      </c>
      <c r="AU258" s="142" t="s">
        <v>85</v>
      </c>
      <c r="AY258" s="17" t="s">
        <v>125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7" t="s">
        <v>83</v>
      </c>
      <c r="BK258" s="143">
        <f>ROUND(I258*H258,2)</f>
        <v>0</v>
      </c>
      <c r="BL258" s="17" t="s">
        <v>169</v>
      </c>
      <c r="BM258" s="142" t="s">
        <v>366</v>
      </c>
    </row>
    <row r="259" spans="2:65" s="15" customFormat="1">
      <c r="B259" s="166"/>
      <c r="D259" s="145" t="s">
        <v>147</v>
      </c>
      <c r="E259" s="167" t="s">
        <v>1</v>
      </c>
      <c r="F259" s="168" t="s">
        <v>367</v>
      </c>
      <c r="H259" s="167" t="s">
        <v>1</v>
      </c>
      <c r="I259" s="169"/>
      <c r="L259" s="166"/>
      <c r="M259" s="170"/>
      <c r="T259" s="171"/>
      <c r="AT259" s="167" t="s">
        <v>147</v>
      </c>
      <c r="AU259" s="167" t="s">
        <v>85</v>
      </c>
      <c r="AV259" s="15" t="s">
        <v>83</v>
      </c>
      <c r="AW259" s="15" t="s">
        <v>31</v>
      </c>
      <c r="AX259" s="15" t="s">
        <v>75</v>
      </c>
      <c r="AY259" s="167" t="s">
        <v>125</v>
      </c>
    </row>
    <row r="260" spans="2:65" s="12" customFormat="1">
      <c r="B260" s="144"/>
      <c r="D260" s="145" t="s">
        <v>147</v>
      </c>
      <c r="E260" s="146" t="s">
        <v>1</v>
      </c>
      <c r="F260" s="147" t="s">
        <v>368</v>
      </c>
      <c r="H260" s="148">
        <v>87</v>
      </c>
      <c r="I260" s="149"/>
      <c r="L260" s="144"/>
      <c r="M260" s="150"/>
      <c r="T260" s="151"/>
      <c r="AT260" s="146" t="s">
        <v>147</v>
      </c>
      <c r="AU260" s="146" t="s">
        <v>85</v>
      </c>
      <c r="AV260" s="12" t="s">
        <v>85</v>
      </c>
      <c r="AW260" s="12" t="s">
        <v>31</v>
      </c>
      <c r="AX260" s="12" t="s">
        <v>75</v>
      </c>
      <c r="AY260" s="146" t="s">
        <v>125</v>
      </c>
    </row>
    <row r="261" spans="2:65" s="13" customFormat="1">
      <c r="B261" s="152"/>
      <c r="D261" s="145" t="s">
        <v>147</v>
      </c>
      <c r="E261" s="153" t="s">
        <v>1</v>
      </c>
      <c r="F261" s="154" t="s">
        <v>149</v>
      </c>
      <c r="H261" s="155">
        <v>87</v>
      </c>
      <c r="I261" s="156"/>
      <c r="L261" s="152"/>
      <c r="M261" s="157"/>
      <c r="T261" s="158"/>
      <c r="AT261" s="153" t="s">
        <v>147</v>
      </c>
      <c r="AU261" s="153" t="s">
        <v>85</v>
      </c>
      <c r="AV261" s="13" t="s">
        <v>134</v>
      </c>
      <c r="AW261" s="13" t="s">
        <v>31</v>
      </c>
      <c r="AX261" s="13" t="s">
        <v>83</v>
      </c>
      <c r="AY261" s="153" t="s">
        <v>125</v>
      </c>
    </row>
    <row r="262" spans="2:65" s="1" customFormat="1" ht="16.5" customHeight="1">
      <c r="B262" s="129"/>
      <c r="C262" s="172" t="s">
        <v>369</v>
      </c>
      <c r="D262" s="172" t="s">
        <v>175</v>
      </c>
      <c r="E262" s="173" t="s">
        <v>370</v>
      </c>
      <c r="F262" s="174" t="s">
        <v>373</v>
      </c>
      <c r="G262" s="175" t="s">
        <v>133</v>
      </c>
      <c r="H262" s="176">
        <v>51.75</v>
      </c>
      <c r="I262" s="177"/>
      <c r="J262" s="178">
        <f>ROUND(I262*H262,2)</f>
        <v>0</v>
      </c>
      <c r="K262" s="179"/>
      <c r="L262" s="180"/>
      <c r="M262" s="181" t="s">
        <v>1</v>
      </c>
      <c r="N262" s="182" t="s">
        <v>40</v>
      </c>
      <c r="P262" s="140">
        <f>O262*H262</f>
        <v>0</v>
      </c>
      <c r="Q262" s="140">
        <v>0</v>
      </c>
      <c r="R262" s="140">
        <f>Q262*H262</f>
        <v>0</v>
      </c>
      <c r="S262" s="140">
        <v>0</v>
      </c>
      <c r="T262" s="141">
        <f>S262*H262</f>
        <v>0</v>
      </c>
      <c r="AR262" s="142" t="s">
        <v>211</v>
      </c>
      <c r="AT262" s="142" t="s">
        <v>175</v>
      </c>
      <c r="AU262" s="142" t="s">
        <v>85</v>
      </c>
      <c r="AY262" s="17" t="s">
        <v>125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7" t="s">
        <v>83</v>
      </c>
      <c r="BK262" s="143">
        <f>ROUND(I262*H262,2)</f>
        <v>0</v>
      </c>
      <c r="BL262" s="17" t="s">
        <v>169</v>
      </c>
      <c r="BM262" s="142" t="s">
        <v>371</v>
      </c>
    </row>
    <row r="263" spans="2:65" s="12" customFormat="1">
      <c r="B263" s="144"/>
      <c r="D263" s="145" t="s">
        <v>147</v>
      </c>
      <c r="E263" s="146" t="s">
        <v>1</v>
      </c>
      <c r="F263" s="147" t="s">
        <v>372</v>
      </c>
      <c r="H263" s="148">
        <v>100</v>
      </c>
      <c r="I263" s="149"/>
      <c r="L263" s="144"/>
      <c r="M263" s="187"/>
      <c r="N263" s="188"/>
      <c r="O263" s="188"/>
      <c r="P263" s="188"/>
      <c r="Q263" s="188"/>
      <c r="R263" s="188"/>
      <c r="S263" s="188"/>
      <c r="T263" s="189"/>
      <c r="AT263" s="146" t="s">
        <v>147</v>
      </c>
      <c r="AU263" s="146" t="s">
        <v>85</v>
      </c>
      <c r="AV263" s="12" t="s">
        <v>85</v>
      </c>
      <c r="AW263" s="12" t="s">
        <v>31</v>
      </c>
      <c r="AX263" s="12" t="s">
        <v>83</v>
      </c>
      <c r="AY263" s="146" t="s">
        <v>125</v>
      </c>
    </row>
    <row r="264" spans="2:65" s="1" customFormat="1" ht="6.95" customHeight="1">
      <c r="B264" s="44"/>
      <c r="C264" s="45"/>
      <c r="D264" s="45"/>
      <c r="E264" s="45"/>
      <c r="F264" s="45"/>
      <c r="G264" s="45"/>
      <c r="H264" s="45"/>
      <c r="I264" s="45"/>
      <c r="J264" s="45"/>
      <c r="K264" s="45"/>
      <c r="L264" s="32"/>
    </row>
  </sheetData>
  <autoFilter ref="C130:K263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hyperlinks>
    <hyperlink ref="F172" r:id="rId1" xr:uid="{00000000-0004-0000-0100-000000000000}"/>
    <hyperlink ref="F174" r:id="rId2" xr:uid="{00000000-0004-0000-0100-000001000000}"/>
    <hyperlink ref="F178" r:id="rId3" xr:uid="{00000000-0004-0000-0100-000002000000}"/>
    <hyperlink ref="F233" r:id="rId4" xr:uid="{00000000-0004-0000-0100-000003000000}"/>
    <hyperlink ref="F242" r:id="rId5" xr:uid="{00000000-0004-0000-01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5C77FC7-0B9D-4111-AD69-37D5C2F884CD}"/>
</file>

<file path=customXml/itemProps2.xml><?xml version="1.0" encoding="utf-8"?>
<ds:datastoreItem xmlns:ds="http://schemas.openxmlformats.org/officeDocument/2006/customXml" ds:itemID="{B5AA8495-3954-424E-A776-2FEEBE39A4DA}"/>
</file>

<file path=customXml/itemProps3.xml><?xml version="1.0" encoding="utf-8"?>
<ds:datastoreItem xmlns:ds="http://schemas.openxmlformats.org/officeDocument/2006/customXml" ds:itemID="{BBE016FC-3F4A-4680-AC5E-5B51AA19AA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Úpravy a modernizace...</vt:lpstr>
      <vt:lpstr>'01 - Úpravy a modernizace...'!Názvy_tisku</vt:lpstr>
      <vt:lpstr>'Rekapitulace stavby'!Názvy_tisku</vt:lpstr>
      <vt:lpstr>'01 - Úpravy a modernizace...'!Oblast_tisku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Krejča</dc:creator>
  <cp:lastModifiedBy>can0017</cp:lastModifiedBy>
  <dcterms:created xsi:type="dcterms:W3CDTF">2025-03-31T08:33:42Z</dcterms:created>
  <dcterms:modified xsi:type="dcterms:W3CDTF">2025-04-08T10:34:29Z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</Properties>
</file>