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D:\NAS Office\DATA-K\DATA_IČO\2025\SLEZSKÁ UNIVERZITA\A211_UČEBNA\PROJEKT UČEBNA_ A211\STAVEBNÍ ČÁST\ROZPOČET_STAVEBNÍ ČÁST\"/>
    </mc:Choice>
  </mc:AlternateContent>
  <xr:revisionPtr revIDLastSave="0" documentId="13_ncr:1_{AF0F9B12-2A87-4EE8-AB0B-FC6B01FEA13F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Rekapitulace stavby" sheetId="1" r:id="rId1"/>
    <sheet name="01 - Stavební úpravy a mo..." sheetId="2" r:id="rId2"/>
  </sheets>
  <definedNames>
    <definedName name="_xlnm._FilterDatabase" localSheetId="1" hidden="1">'01 - Stavební úpravy a mo...'!$C$130:$K$302</definedName>
    <definedName name="_xlnm.Print_Titles" localSheetId="1">'01 - Stavební úpravy a mo...'!$130:$130</definedName>
    <definedName name="_xlnm.Print_Titles" localSheetId="0">'Rekapitulace stavby'!$92:$92</definedName>
    <definedName name="_xlnm.Print_Area" localSheetId="1">'01 - Stavební úpravy a mo...'!$C$4:$J$76,'01 - Stavební úpravy a mo...'!$C$82:$J$112,'01 - Stavební úpravy a mo...'!$C$118:$J$302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 s="1"/>
  <c r="BI302" i="2"/>
  <c r="BH302" i="2"/>
  <c r="BG302" i="2"/>
  <c r="BF302" i="2"/>
  <c r="T302" i="2"/>
  <c r="R302" i="2"/>
  <c r="P302" i="2"/>
  <c r="BI301" i="2"/>
  <c r="BH301" i="2"/>
  <c r="BG301" i="2"/>
  <c r="BF301" i="2"/>
  <c r="T301" i="2"/>
  <c r="R301" i="2"/>
  <c r="P301" i="2"/>
  <c r="BI293" i="2"/>
  <c r="BH293" i="2"/>
  <c r="BG293" i="2"/>
  <c r="BF293" i="2"/>
  <c r="T293" i="2"/>
  <c r="R293" i="2"/>
  <c r="P293" i="2"/>
  <c r="BI286" i="2"/>
  <c r="BH286" i="2"/>
  <c r="BG286" i="2"/>
  <c r="BF286" i="2"/>
  <c r="T286" i="2"/>
  <c r="R286" i="2"/>
  <c r="P286" i="2"/>
  <c r="BI282" i="2"/>
  <c r="BH282" i="2"/>
  <c r="BG282" i="2"/>
  <c r="BF282" i="2"/>
  <c r="T282" i="2"/>
  <c r="R282" i="2"/>
  <c r="P282" i="2"/>
  <c r="P281" i="2" s="1"/>
  <c r="BI279" i="2"/>
  <c r="BH279" i="2"/>
  <c r="BG279" i="2"/>
  <c r="BF279" i="2"/>
  <c r="T279" i="2"/>
  <c r="R279" i="2"/>
  <c r="P279" i="2"/>
  <c r="BI277" i="2"/>
  <c r="BH277" i="2"/>
  <c r="BG277" i="2"/>
  <c r="BF277" i="2"/>
  <c r="T277" i="2"/>
  <c r="R277" i="2"/>
  <c r="P277" i="2"/>
  <c r="BI273" i="2"/>
  <c r="BH273" i="2"/>
  <c r="BG273" i="2"/>
  <c r="BF273" i="2"/>
  <c r="T273" i="2"/>
  <c r="R273" i="2"/>
  <c r="P273" i="2"/>
  <c r="BI271" i="2"/>
  <c r="BH271" i="2"/>
  <c r="BG271" i="2"/>
  <c r="BF271" i="2"/>
  <c r="T271" i="2"/>
  <c r="R271" i="2"/>
  <c r="P271" i="2"/>
  <c r="BI264" i="2"/>
  <c r="BH264" i="2"/>
  <c r="BG264" i="2"/>
  <c r="BF264" i="2"/>
  <c r="T264" i="2"/>
  <c r="R264" i="2"/>
  <c r="P264" i="2"/>
  <c r="BI258" i="2"/>
  <c r="BH258" i="2"/>
  <c r="BG258" i="2"/>
  <c r="BF258" i="2"/>
  <c r="T258" i="2"/>
  <c r="R258" i="2"/>
  <c r="P258" i="2"/>
  <c r="BI256" i="2"/>
  <c r="BH256" i="2"/>
  <c r="BG256" i="2"/>
  <c r="BF256" i="2"/>
  <c r="T256" i="2"/>
  <c r="R256" i="2"/>
  <c r="P256" i="2"/>
  <c r="BI253" i="2"/>
  <c r="BH253" i="2"/>
  <c r="BG253" i="2"/>
  <c r="BF253" i="2"/>
  <c r="T253" i="2"/>
  <c r="R253" i="2"/>
  <c r="P253" i="2"/>
  <c r="BI251" i="2"/>
  <c r="BH251" i="2"/>
  <c r="BG251" i="2"/>
  <c r="BF251" i="2"/>
  <c r="T251" i="2"/>
  <c r="R251" i="2"/>
  <c r="P251" i="2"/>
  <c r="BI247" i="2"/>
  <c r="BH247" i="2"/>
  <c r="BG247" i="2"/>
  <c r="BF247" i="2"/>
  <c r="T247" i="2"/>
  <c r="R247" i="2"/>
  <c r="P247" i="2"/>
  <c r="BI245" i="2"/>
  <c r="BH245" i="2"/>
  <c r="BG245" i="2"/>
  <c r="BF245" i="2"/>
  <c r="T245" i="2"/>
  <c r="R245" i="2"/>
  <c r="P245" i="2"/>
  <c r="BI243" i="2"/>
  <c r="BH243" i="2"/>
  <c r="BG243" i="2"/>
  <c r="BF243" i="2"/>
  <c r="T243" i="2"/>
  <c r="R243" i="2"/>
  <c r="P243" i="2"/>
  <c r="BI241" i="2"/>
  <c r="BH241" i="2"/>
  <c r="BG241" i="2"/>
  <c r="BF241" i="2"/>
  <c r="T241" i="2"/>
  <c r="R241" i="2"/>
  <c r="P241" i="2"/>
  <c r="BI238" i="2"/>
  <c r="BH238" i="2"/>
  <c r="BG238" i="2"/>
  <c r="BF238" i="2"/>
  <c r="T238" i="2"/>
  <c r="R238" i="2"/>
  <c r="P238" i="2"/>
  <c r="BI234" i="2"/>
  <c r="BH234" i="2"/>
  <c r="BG234" i="2"/>
  <c r="BF234" i="2"/>
  <c r="T234" i="2"/>
  <c r="R234" i="2"/>
  <c r="P234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7" i="2"/>
  <c r="BH227" i="2"/>
  <c r="BG227" i="2"/>
  <c r="BF227" i="2"/>
  <c r="T227" i="2"/>
  <c r="R227" i="2"/>
  <c r="P227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19" i="2"/>
  <c r="BH219" i="2"/>
  <c r="BG219" i="2"/>
  <c r="BF219" i="2"/>
  <c r="T219" i="2"/>
  <c r="R219" i="2"/>
  <c r="P219" i="2"/>
  <c r="BI217" i="2"/>
  <c r="BH217" i="2"/>
  <c r="BG217" i="2"/>
  <c r="BF217" i="2"/>
  <c r="T217" i="2"/>
  <c r="R217" i="2"/>
  <c r="P217" i="2"/>
  <c r="BI214" i="2"/>
  <c r="BH214" i="2"/>
  <c r="BG214" i="2"/>
  <c r="BF214" i="2"/>
  <c r="T214" i="2"/>
  <c r="R214" i="2"/>
  <c r="P214" i="2"/>
  <c r="BI211" i="2"/>
  <c r="BH211" i="2"/>
  <c r="BG211" i="2"/>
  <c r="BF211" i="2"/>
  <c r="T211" i="2"/>
  <c r="R211" i="2"/>
  <c r="P211" i="2"/>
  <c r="BI209" i="2"/>
  <c r="BH209" i="2"/>
  <c r="BG209" i="2"/>
  <c r="BF209" i="2"/>
  <c r="T209" i="2"/>
  <c r="R209" i="2"/>
  <c r="P209" i="2"/>
  <c r="BI206" i="2"/>
  <c r="BH206" i="2"/>
  <c r="BG206" i="2"/>
  <c r="BF206" i="2"/>
  <c r="T206" i="2"/>
  <c r="R206" i="2"/>
  <c r="P206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198" i="2"/>
  <c r="BH198" i="2"/>
  <c r="BG198" i="2"/>
  <c r="BF198" i="2"/>
  <c r="T198" i="2"/>
  <c r="T197" i="2" s="1"/>
  <c r="R198" i="2"/>
  <c r="R197" i="2" s="1"/>
  <c r="P198" i="2"/>
  <c r="P197" i="2" s="1"/>
  <c r="BI195" i="2"/>
  <c r="BH195" i="2"/>
  <c r="BG195" i="2"/>
  <c r="BF195" i="2"/>
  <c r="T195" i="2"/>
  <c r="R195" i="2"/>
  <c r="P195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77" i="2"/>
  <c r="BH177" i="2"/>
  <c r="BG177" i="2"/>
  <c r="BF177" i="2"/>
  <c r="T177" i="2"/>
  <c r="T176" i="2" s="1"/>
  <c r="R177" i="2"/>
  <c r="R176" i="2" s="1"/>
  <c r="P177" i="2"/>
  <c r="P176" i="2" s="1"/>
  <c r="BI173" i="2"/>
  <c r="BH173" i="2"/>
  <c r="BG173" i="2"/>
  <c r="BF173" i="2"/>
  <c r="T173" i="2"/>
  <c r="R173" i="2"/>
  <c r="P173" i="2"/>
  <c r="BI169" i="2"/>
  <c r="BH169" i="2"/>
  <c r="BG169" i="2"/>
  <c r="BF169" i="2"/>
  <c r="T169" i="2"/>
  <c r="T168" i="2" s="1"/>
  <c r="R169" i="2"/>
  <c r="R168" i="2" s="1"/>
  <c r="P169" i="2"/>
  <c r="P168" i="2" s="1"/>
  <c r="BI167" i="2"/>
  <c r="BH167" i="2"/>
  <c r="BG167" i="2"/>
  <c r="BF167" i="2"/>
  <c r="T167" i="2"/>
  <c r="R167" i="2"/>
  <c r="P167" i="2"/>
  <c r="BI160" i="2"/>
  <c r="BH160" i="2"/>
  <c r="BG160" i="2"/>
  <c r="BF160" i="2"/>
  <c r="T160" i="2"/>
  <c r="R160" i="2"/>
  <c r="P160" i="2"/>
  <c r="BI157" i="2"/>
  <c r="BH157" i="2"/>
  <c r="BG157" i="2"/>
  <c r="BF157" i="2"/>
  <c r="T157" i="2"/>
  <c r="R157" i="2"/>
  <c r="P157" i="2"/>
  <c r="BI147" i="2"/>
  <c r="BH147" i="2"/>
  <c r="BG147" i="2"/>
  <c r="BF147" i="2"/>
  <c r="T147" i="2"/>
  <c r="R147" i="2"/>
  <c r="P147" i="2"/>
  <c r="BI138" i="2"/>
  <c r="BH138" i="2"/>
  <c r="BG138" i="2"/>
  <c r="BF138" i="2"/>
  <c r="T138" i="2"/>
  <c r="R138" i="2"/>
  <c r="P138" i="2"/>
  <c r="BI134" i="2"/>
  <c r="BH134" i="2"/>
  <c r="BG134" i="2"/>
  <c r="BF134" i="2"/>
  <c r="T134" i="2"/>
  <c r="R134" i="2"/>
  <c r="P134" i="2"/>
  <c r="J128" i="2"/>
  <c r="J127" i="2"/>
  <c r="F127" i="2"/>
  <c r="F125" i="2"/>
  <c r="E123" i="2"/>
  <c r="J92" i="2"/>
  <c r="J91" i="2"/>
  <c r="F91" i="2"/>
  <c r="F89" i="2"/>
  <c r="E87" i="2"/>
  <c r="J18" i="2"/>
  <c r="E18" i="2"/>
  <c r="F128" i="2" s="1"/>
  <c r="J17" i="2"/>
  <c r="J12" i="2"/>
  <c r="J89" i="2" s="1"/>
  <c r="E7" i="2"/>
  <c r="E121" i="2" s="1"/>
  <c r="L90" i="1"/>
  <c r="AM90" i="1"/>
  <c r="AM89" i="1"/>
  <c r="L89" i="1"/>
  <c r="AM87" i="1"/>
  <c r="L87" i="1"/>
  <c r="L85" i="1"/>
  <c r="L84" i="1"/>
  <c r="BK293" i="2"/>
  <c r="J286" i="2"/>
  <c r="J273" i="2"/>
  <c r="J253" i="2"/>
  <c r="BK214" i="2"/>
  <c r="BK167" i="2"/>
  <c r="BK134" i="2"/>
  <c r="BK241" i="2"/>
  <c r="J219" i="2"/>
  <c r="BK192" i="2"/>
  <c r="BK177" i="2"/>
  <c r="BK176" i="2" s="1"/>
  <c r="J176" i="2" s="1"/>
  <c r="J101" i="2" s="1"/>
  <c r="J258" i="2"/>
  <c r="J243" i="2"/>
  <c r="BK231" i="2"/>
  <c r="BK222" i="2"/>
  <c r="J211" i="2"/>
  <c r="BK195" i="2"/>
  <c r="J138" i="2"/>
  <c r="J302" i="2"/>
  <c r="BK279" i="2"/>
  <c r="BK258" i="2"/>
  <c r="J222" i="2"/>
  <c r="J198" i="2"/>
  <c r="BK160" i="2"/>
  <c r="BK138" i="2"/>
  <c r="J247" i="2"/>
  <c r="J217" i="2"/>
  <c r="BK188" i="2"/>
  <c r="J169" i="2"/>
  <c r="BK157" i="2"/>
  <c r="J256" i="2"/>
  <c r="BK243" i="2"/>
  <c r="J229" i="2"/>
  <c r="BK219" i="2"/>
  <c r="J206" i="2"/>
  <c r="J202" i="2"/>
  <c r="J160" i="2"/>
  <c r="J293" i="2"/>
  <c r="BK273" i="2"/>
  <c r="BK251" i="2"/>
  <c r="J241" i="2"/>
  <c r="BK227" i="2"/>
  <c r="BK217" i="2"/>
  <c r="BK202" i="2"/>
  <c r="BK169" i="2"/>
  <c r="BK302" i="2"/>
  <c r="J282" i="2"/>
  <c r="BK271" i="2"/>
  <c r="BK238" i="2"/>
  <c r="J209" i="2"/>
  <c r="J177" i="2"/>
  <c r="AS94" i="1"/>
  <c r="BK234" i="2"/>
  <c r="J195" i="2"/>
  <c r="BK190" i="2"/>
  <c r="BK173" i="2"/>
  <c r="J147" i="2"/>
  <c r="J251" i="2"/>
  <c r="J231" i="2"/>
  <c r="J227" i="2"/>
  <c r="BK211" i="2"/>
  <c r="BK203" i="2"/>
  <c r="J188" i="2"/>
  <c r="BK301" i="2"/>
  <c r="BK282" i="2"/>
  <c r="BK277" i="2"/>
  <c r="BK253" i="2"/>
  <c r="BK247" i="2"/>
  <c r="J238" i="2"/>
  <c r="BK230" i="2"/>
  <c r="BK221" i="2"/>
  <c r="BK206" i="2"/>
  <c r="BK198" i="2"/>
  <c r="J167" i="2"/>
  <c r="J301" i="2"/>
  <c r="J277" i="2"/>
  <c r="BK256" i="2"/>
  <c r="J221" i="2"/>
  <c r="J192" i="2"/>
  <c r="J157" i="2"/>
  <c r="J264" i="2"/>
  <c r="BK229" i="2"/>
  <c r="J271" i="2"/>
  <c r="BK245" i="2"/>
  <c r="J230" i="2"/>
  <c r="BK224" i="2"/>
  <c r="BK209" i="2"/>
  <c r="J190" i="2"/>
  <c r="BK147" i="2"/>
  <c r="BK286" i="2"/>
  <c r="J279" i="2"/>
  <c r="BK264" i="2"/>
  <c r="J245" i="2"/>
  <c r="J234" i="2"/>
  <c r="J224" i="2"/>
  <c r="J214" i="2"/>
  <c r="J203" i="2"/>
  <c r="J173" i="2"/>
  <c r="J134" i="2"/>
  <c r="R281" i="2" l="1"/>
  <c r="T281" i="2"/>
  <c r="R133" i="2"/>
  <c r="P172" i="2"/>
  <c r="P132" i="2" s="1"/>
  <c r="R187" i="2"/>
  <c r="BK201" i="2"/>
  <c r="J201" i="2" s="1"/>
  <c r="J105" i="2" s="1"/>
  <c r="T201" i="2"/>
  <c r="T205" i="2"/>
  <c r="P213" i="2"/>
  <c r="BK242" i="2"/>
  <c r="J242" i="2"/>
  <c r="J109" i="2"/>
  <c r="BK300" i="2"/>
  <c r="J300" i="2" s="1"/>
  <c r="J111" i="2" s="1"/>
  <c r="T133" i="2"/>
  <c r="R172" i="2"/>
  <c r="P187" i="2"/>
  <c r="BK205" i="2"/>
  <c r="J205" i="2"/>
  <c r="J106" i="2" s="1"/>
  <c r="BK213" i="2"/>
  <c r="J213" i="2"/>
  <c r="J107" i="2" s="1"/>
  <c r="BK237" i="2"/>
  <c r="J237" i="2" s="1"/>
  <c r="J108" i="2" s="1"/>
  <c r="T237" i="2"/>
  <c r="T242" i="2"/>
  <c r="P300" i="2"/>
  <c r="P133" i="2"/>
  <c r="BK187" i="2"/>
  <c r="J187" i="2" s="1"/>
  <c r="J102" i="2" s="1"/>
  <c r="P201" i="2"/>
  <c r="R205" i="2"/>
  <c r="R213" i="2"/>
  <c r="P237" i="2"/>
  <c r="P242" i="2"/>
  <c r="T300" i="2"/>
  <c r="BK133" i="2"/>
  <c r="J133" i="2" s="1"/>
  <c r="J98" i="2" s="1"/>
  <c r="T172" i="2"/>
  <c r="T187" i="2"/>
  <c r="R201" i="2"/>
  <c r="P205" i="2"/>
  <c r="T213" i="2"/>
  <c r="R237" i="2"/>
  <c r="R242" i="2"/>
  <c r="R300" i="2"/>
  <c r="BK281" i="2"/>
  <c r="J281" i="2" s="1"/>
  <c r="J110" i="2" s="1"/>
  <c r="BK172" i="2"/>
  <c r="J172" i="2" s="1"/>
  <c r="J100" i="2" s="1"/>
  <c r="BK197" i="2"/>
  <c r="J197" i="2" s="1"/>
  <c r="J103" i="2" s="1"/>
  <c r="BK168" i="2"/>
  <c r="J168" i="2"/>
  <c r="J99" i="2"/>
  <c r="BE138" i="2"/>
  <c r="BE147" i="2"/>
  <c r="BE157" i="2"/>
  <c r="BE177" i="2"/>
  <c r="BE190" i="2"/>
  <c r="BE256" i="2"/>
  <c r="BE264" i="2"/>
  <c r="BE273" i="2"/>
  <c r="BE282" i="2"/>
  <c r="BE301" i="2"/>
  <c r="F92" i="2"/>
  <c r="J125" i="2"/>
  <c r="BE167" i="2"/>
  <c r="BE173" i="2"/>
  <c r="BE192" i="2"/>
  <c r="BE198" i="2"/>
  <c r="BE206" i="2"/>
  <c r="BE214" i="2"/>
  <c r="BE221" i="2"/>
  <c r="BE229" i="2"/>
  <c r="BE234" i="2"/>
  <c r="BE238" i="2"/>
  <c r="BE253" i="2"/>
  <c r="E85" i="2"/>
  <c r="BE134" i="2"/>
  <c r="BE160" i="2"/>
  <c r="BE195" i="2"/>
  <c r="BE202" i="2"/>
  <c r="BE203" i="2"/>
  <c r="BE209" i="2"/>
  <c r="BE211" i="2"/>
  <c r="BE219" i="2"/>
  <c r="BE222" i="2"/>
  <c r="BE224" i="2"/>
  <c r="BE230" i="2"/>
  <c r="BE243" i="2"/>
  <c r="BE251" i="2"/>
  <c r="BE258" i="2"/>
  <c r="BE271" i="2"/>
  <c r="BE169" i="2"/>
  <c r="BE188" i="2"/>
  <c r="BE217" i="2"/>
  <c r="BE227" i="2"/>
  <c r="BE231" i="2"/>
  <c r="BE241" i="2"/>
  <c r="BE245" i="2"/>
  <c r="BE247" i="2"/>
  <c r="BE277" i="2"/>
  <c r="BE279" i="2"/>
  <c r="BE286" i="2"/>
  <c r="BE293" i="2"/>
  <c r="BE302" i="2"/>
  <c r="F34" i="2"/>
  <c r="BA95" i="1" s="1"/>
  <c r="BA94" i="1" s="1"/>
  <c r="AW94" i="1" s="1"/>
  <c r="AK30" i="1" s="1"/>
  <c r="F37" i="2"/>
  <c r="BD95" i="1" s="1"/>
  <c r="BD94" i="1" s="1"/>
  <c r="W33" i="1" s="1"/>
  <c r="F36" i="2"/>
  <c r="BC95" i="1" s="1"/>
  <c r="BC94" i="1" s="1"/>
  <c r="AY94" i="1" s="1"/>
  <c r="J34" i="2"/>
  <c r="AW95" i="1" s="1"/>
  <c r="F35" i="2"/>
  <c r="BB95" i="1" s="1"/>
  <c r="BB94" i="1" s="1"/>
  <c r="AX94" i="1" s="1"/>
  <c r="R200" i="2" l="1"/>
  <c r="T132" i="2"/>
  <c r="P200" i="2"/>
  <c r="P131" i="2" s="1"/>
  <c r="AU95" i="1" s="1"/>
  <c r="AU94" i="1" s="1"/>
  <c r="T200" i="2"/>
  <c r="R132" i="2"/>
  <c r="R131" i="2" s="1"/>
  <c r="BK200" i="2"/>
  <c r="J200" i="2"/>
  <c r="J104" i="2"/>
  <c r="BK132" i="2"/>
  <c r="W32" i="1"/>
  <c r="W30" i="1"/>
  <c r="F33" i="2"/>
  <c r="AZ95" i="1" s="1"/>
  <c r="AZ94" i="1" s="1"/>
  <c r="AV94" i="1" s="1"/>
  <c r="AK29" i="1" s="1"/>
  <c r="W31" i="1"/>
  <c r="J33" i="2"/>
  <c r="AV95" i="1" s="1"/>
  <c r="AT95" i="1" s="1"/>
  <c r="BK131" i="2" l="1"/>
  <c r="J131" i="2" s="1"/>
  <c r="J30" i="2" s="1"/>
  <c r="AG95" i="1" s="1"/>
  <c r="AN95" i="1"/>
  <c r="AG94" i="1"/>
  <c r="AK26" i="1" s="1"/>
  <c r="T131" i="2"/>
  <c r="J132" i="2"/>
  <c r="J97" i="2" s="1"/>
  <c r="J96" i="2"/>
  <c r="AK35" i="1"/>
  <c r="J39" i="2"/>
  <c r="AT94" i="1"/>
  <c r="W29" i="1"/>
  <c r="AN94" i="1" l="1"/>
</calcChain>
</file>

<file path=xl/sharedStrings.xml><?xml version="1.0" encoding="utf-8"?>
<sst xmlns="http://schemas.openxmlformats.org/spreadsheetml/2006/main" count="1869" uniqueCount="433">
  <si>
    <t>Export Komplet</t>
  </si>
  <si>
    <t/>
  </si>
  <si>
    <t>2.0</t>
  </si>
  <si>
    <t>False</t>
  </si>
  <si>
    <t>{518a3c1e-c9a9-4297-8c14-cc8b736da5ac}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</si>
  <si>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</si>
  <si>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</si>
  <si>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</si>
  <si>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</si>
  <si>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</si>
  <si>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</si>
  <si>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</si>
  <si>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</si>
  <si>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</si>
  <si>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</si>
  <si>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</si>
  <si>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Slezská univerzita - p. č. 1210/8</t>
  </si>
  <si>
    <t>KSO:</t>
  </si>
  <si>
    <t>CC-CZ:</t>
  </si>
  <si>
    <t>Místo:</t>
  </si>
  <si>
    <t>Karviná</t>
  </si>
  <si>
    <t>Datum:</t>
  </si>
  <si>
    <t>10. 2. 2025</t>
  </si>
  <si>
    <t>Zadavatel:</t>
  </si>
  <si>
    <t>IČ:</t>
  </si>
  <si>
    <t>Slezská univerzita v Opavě</t>
  </si>
  <si>
    <t>DIČ:</t>
  </si>
  <si>
    <t>Uchazeč:</t>
  </si>
  <si>
    <t>Vyplň údaj</t>
  </si>
  <si>
    <t>Projektant:</t>
  </si>
  <si>
    <t>ing. Kateřina Swiatková</t>
  </si>
  <si>
    <t>True</t>
  </si>
  <si>
    <t>Zpracovatel:</t>
  </si>
  <si>
    <t>ing. Jiří Krejča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</si>
  <si>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</si>
  <si>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</si>
  <si>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</si>
  <si>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</si>
  <si>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</si>
  <si>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</si>
  <si>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</si>
  <si>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</si>
  <si>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</si>
  <si>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</si>
  <si>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</si>
  <si>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</si>
  <si>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</si>
  <si>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</si>
  <si>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</si>
  <si>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</si>
  <si>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</si>
  <si>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</si>
  <si>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</si>
  <si>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</si>
  <si>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</si>
  <si>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</si>
  <si>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</si>
  <si>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</si>
  <si>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</si>
  <si>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</si>
  <si>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</si>
  <si>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</si>
  <si>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</si>
  <si>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</si>
  <si>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</si>
  <si>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</si>
  <si>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</si>
  <si>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</si>
  <si>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</si>
  <si>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</si>
  <si>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</si>
  <si>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</si>
  <si>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</si>
  <si>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</si>
  <si>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</si>
  <si>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</si>
  <si>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</si>
  <si>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</si>
  <si>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</si>
  <si>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</si>
  <si>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</si>
  <si>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úpravy a modernizace učebny A 211</t>
  </si>
  <si>
    <t>STA</t>
  </si>
  <si>
    <t>1</t>
  </si>
  <si>
    <t>{8d5b9cf4-eb55-4163-b9d8-fe8422fc5f94}</t>
  </si>
  <si>
    <t>2</t>
  </si>
  <si>
    <t>KRYCÍ LIST SOUPISU PRACÍ</t>
  </si>
  <si>
    <t>Objekt:</t>
  </si>
  <si>
    <t>01 - Stavební úpravy a modernizace učebny A 211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</si>
  <si>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</si>
  <si>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</si>
  <si>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</si>
  <si>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</si>
  <si>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</si>
  <si>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</si>
  <si>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61 - Úprava povrchů vnitřních</t>
  </si>
  <si>
    <t xml:space="preserve">    94 - Lešení </t>
  </si>
  <si>
    <t xml:space="preserve">    95 - Dokončovací konstrukce a práce </t>
  </si>
  <si>
    <t xml:space="preserve">    97 - Ostatní bourací práce</t>
  </si>
  <si>
    <t xml:space="preserve">    997 - Doprava suti a vybouraných hmot</t>
  </si>
  <si>
    <t xml:space="preserve">    998 - Přesun hmot</t>
  </si>
  <si>
    <t>PSV - Práce a dodávky PSV</t>
  </si>
  <si>
    <t xml:space="preserve">    714 - Akustická a protiotřesová opatření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</si>
  <si>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</si>
  <si>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</si>
  <si>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</si>
  <si>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783 - Nátěry</t>
  </si>
  <si>
    <t xml:space="preserve">    784 - Malby</t>
  </si>
  <si>
    <t xml:space="preserve">    786 - Čalounické úpravy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</si>
  <si>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</si>
  <si>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</si>
  <si>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</si>
  <si>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</si>
  <si>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</si>
  <si>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</si>
  <si>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</si>
  <si>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</si>
  <si>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</si>
  <si>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</si>
  <si>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</si>
  <si>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</si>
  <si>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</si>
  <si>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</si>
  <si>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</si>
  <si>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</si>
  <si>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61</t>
  </si>
  <si>
    <t>Úprava povrchů vnitřních</t>
  </si>
  <si>
    <t>K</t>
  </si>
  <si>
    <t>612111111</t>
  </si>
  <si>
    <t>Vyspravení celoplošné cementovou stěrkou vnitřních stěn betonových nebo železobetonových</t>
  </si>
  <si>
    <t>m2</t>
  </si>
  <si>
    <t>4</t>
  </si>
  <si>
    <t>-1769111573</t>
  </si>
  <si>
    <t>Online PSC</t>
  </si>
  <si>
    <t>https://podminky.urs.cz/item/CS_URS_2025_01/612111111</t>
  </si>
  <si>
    <t>VV</t>
  </si>
  <si>
    <t>"3</t>
  </si>
  <si>
    <t>6,2*2,85</t>
  </si>
  <si>
    <t>612131121</t>
  </si>
  <si>
    <t xml:space="preserve">Penetrační disperzní nátěr vnitřních stěn </t>
  </si>
  <si>
    <t>1784499134</t>
  </si>
  <si>
    <t>https://podminky.urs.cz/item/CS_URS_2025_01/612131121</t>
  </si>
  <si>
    <t>(13,5+6,2)*2*2,85</t>
  </si>
  <si>
    <t>"odpočet otvorů</t>
  </si>
  <si>
    <t>-((1,5*2,1)*5+(3,0*2,1)+(1,45*2,0)+(1,5*1,0))</t>
  </si>
  <si>
    <t>"přípočet ostění</t>
  </si>
  <si>
    <t>((5,7*5)+7,2)*0,23</t>
  </si>
  <si>
    <t>-0,001</t>
  </si>
  <si>
    <t>Součet</t>
  </si>
  <si>
    <t>3</t>
  </si>
  <si>
    <t>612341121</t>
  </si>
  <si>
    <t xml:space="preserve">Sádrová nebo vápenosádrová omítka hladká jednovrstvá vnitřních stěn </t>
  </si>
  <si>
    <t>-1316050868</t>
  </si>
  <si>
    <t>https://podminky.urs.cz/item/CS_URS_2025_01/612341121</t>
  </si>
  <si>
    <t>(13,5+6,20)*2*2,85</t>
  </si>
  <si>
    <t>((5,7*5)+7,2)*0,23-0,001</t>
  </si>
  <si>
    <t>"odpočet stěrky</t>
  </si>
  <si>
    <t>-17,67</t>
  </si>
  <si>
    <t>619996147</t>
  </si>
  <si>
    <t>Ochrana podlahy zakrytím geotextilií</t>
  </si>
  <si>
    <t>1215065941</t>
  </si>
  <si>
    <t>https://podminky.urs.cz/item/CS_URS_2025_01/619996147</t>
  </si>
  <si>
    <t>13,5*6,2</t>
  </si>
  <si>
    <t>5</t>
  </si>
  <si>
    <t>622143005</t>
  </si>
  <si>
    <t>Montáž omítníků plastových, pozinkovaných nebo dřevěných</t>
  </si>
  <si>
    <t>m</t>
  </si>
  <si>
    <t>1304065853</t>
  </si>
  <si>
    <t>https://podminky.urs.cz/item/CS_URS_2025_01/622143005</t>
  </si>
  <si>
    <t>"zdi</t>
  </si>
  <si>
    <t>2,85*4</t>
  </si>
  <si>
    <t>"ostění oken</t>
  </si>
  <si>
    <t>(2,1*9)+(1,5*5)+3,0</t>
  </si>
  <si>
    <t>6</t>
  </si>
  <si>
    <t>M</t>
  </si>
  <si>
    <t>59051516</t>
  </si>
  <si>
    <t>profil začišťovací PVC pro ostění vnitřních omítek</t>
  </si>
  <si>
    <t>8</t>
  </si>
  <si>
    <t>900308064</t>
  </si>
  <si>
    <t>94</t>
  </si>
  <si>
    <t xml:space="preserve">Lešení </t>
  </si>
  <si>
    <t>7</t>
  </si>
  <si>
    <t>949101111</t>
  </si>
  <si>
    <t>Lešení pomocné pro objekty pozemních staveb s lešeňovou podlahou v do 1,9 m zatížení do 150 kg/m2</t>
  </si>
  <si>
    <t>-1307101704</t>
  </si>
  <si>
    <t>https://podminky.urs.cz/item/CS_URS_2025_01/949101111</t>
  </si>
  <si>
    <t>95</t>
  </si>
  <si>
    <t xml:space="preserve">Dokončovací konstrukce a práce </t>
  </si>
  <si>
    <t>952901111</t>
  </si>
  <si>
    <t>Vyčištění budov občanské výstavby při výšce podlaží do 4 m</t>
  </si>
  <si>
    <t>789897451</t>
  </si>
  <si>
    <t>https://podminky.urs.cz/item/CS_URS_2025_01/952901111</t>
  </si>
  <si>
    <t>14,0*7,0</t>
  </si>
  <si>
    <t>97</t>
  </si>
  <si>
    <t>Ostatní bourací práce</t>
  </si>
  <si>
    <t>9</t>
  </si>
  <si>
    <t>978013191</t>
  </si>
  <si>
    <t>Otlučení (osekání) vnitřní vápenné nebo vápenocementové omítky stěn v rozsahu přes 50 do 100 %</t>
  </si>
  <si>
    <t>-1624689970</t>
  </si>
  <si>
    <t>https://podminky.urs.cz/item/CS_URS_2025_01/978013191</t>
  </si>
  <si>
    <t>997</t>
  </si>
  <si>
    <t>Doprava suti a vybouraných hmot</t>
  </si>
  <si>
    <t>10</t>
  </si>
  <si>
    <t>997013212</t>
  </si>
  <si>
    <t>Vnitrostaveništní doprava suti a vybouraných hmot pro budovy v přes 6 do 9 m ručně</t>
  </si>
  <si>
    <t>t</t>
  </si>
  <si>
    <t>-2137273513</t>
  </si>
  <si>
    <t>https://podminky.urs.cz/item/CS_URS_2025_01/997013212</t>
  </si>
  <si>
    <t>11</t>
  </si>
  <si>
    <t>997013501</t>
  </si>
  <si>
    <t>Odvoz suti a vybouraných hmot na skládku nebo meziskládku do 1 km se složením</t>
  </si>
  <si>
    <t>-718770348</t>
  </si>
  <si>
    <t>https://podminky.urs.cz/item/CS_URS_2025_01/997013501</t>
  </si>
  <si>
    <t>997013509</t>
  </si>
  <si>
    <t>Příplatek k odvozu suti a vybouraných hmot na skládku ZKD 1 km přes 1 km</t>
  </si>
  <si>
    <t>-484588864</t>
  </si>
  <si>
    <t>https://podminky.urs.cz/item/CS_URS_2025_01/997013509</t>
  </si>
  <si>
    <t>6,065*11 'Přepočtené koeficientem množství</t>
  </si>
  <si>
    <t>13</t>
  </si>
  <si>
    <t>997013601</t>
  </si>
  <si>
    <t xml:space="preserve">Poplatek za uložení na skládce </t>
  </si>
  <si>
    <t>-1489169826</t>
  </si>
  <si>
    <t>https://podminky.urs.cz/item/CS_URS_2025_01/997013601</t>
  </si>
  <si>
    <t>998</t>
  </si>
  <si>
    <t>Přesun hmot</t>
  </si>
  <si>
    <t>14</t>
  </si>
  <si>
    <t>998018002</t>
  </si>
  <si>
    <t>Přesun hmot pro budovy ruční pro budovy v přes 6 do 12 m</t>
  </si>
  <si>
    <t>83368859</t>
  </si>
  <si>
    <t>https://podminky.urs.cz/item/CS_URS_2025_01/998018002</t>
  </si>
  <si>
    <t>PSV</t>
  </si>
  <si>
    <t>Práce a dodávky PSV</t>
  </si>
  <si>
    <t>714</t>
  </si>
  <si>
    <t>Akustická a protiotřesová opatření</t>
  </si>
  <si>
    <t>45</t>
  </si>
  <si>
    <t>71411220R</t>
  </si>
  <si>
    <t xml:space="preserve">Montáž akustických obkladů stěn </t>
  </si>
  <si>
    <t>ks</t>
  </si>
  <si>
    <t>16</t>
  </si>
  <si>
    <t>583174826</t>
  </si>
  <si>
    <t>46</t>
  </si>
  <si>
    <t>6254300R</t>
  </si>
  <si>
    <t>Kruhová obklady</t>
  </si>
  <si>
    <t>32</t>
  </si>
  <si>
    <t>1737015228</t>
  </si>
  <si>
    <t>68,5185185185185*1,08 'Přepočtené koeficientem množství</t>
  </si>
  <si>
    <t>763</t>
  </si>
  <si>
    <t>Konstrukce suché výstavby</t>
  </si>
  <si>
    <t>15</t>
  </si>
  <si>
    <t>763131531</t>
  </si>
  <si>
    <t>SDK podhled deska 1xDF 12,5 bez izolace jednovrstvá spodní kce profil CD+UD EI 15</t>
  </si>
  <si>
    <t>-1897708517</t>
  </si>
  <si>
    <t>https://podminky.urs.cz/item/CS_URS_2025_01/763131531</t>
  </si>
  <si>
    <t>763131714</t>
  </si>
  <si>
    <t>SDK podhled základní penetrační nátěr</t>
  </si>
  <si>
    <t>904699038</t>
  </si>
  <si>
    <t>https://podminky.urs.cz/item/CS_URS_2025_01/763131714</t>
  </si>
  <si>
    <t>17</t>
  </si>
  <si>
    <t>998763121</t>
  </si>
  <si>
    <t>Přesun hmot tonážní pro dřevostavby ruční v objektech v přes 6 do 12 m</t>
  </si>
  <si>
    <t>1866375156</t>
  </si>
  <si>
    <t>https://podminky.urs.cz/item/CS_URS_2025_01/998763121</t>
  </si>
  <si>
    <t>766</t>
  </si>
  <si>
    <t>Konstrukce truhlářské</t>
  </si>
  <si>
    <t>18</t>
  </si>
  <si>
    <t>766411811</t>
  </si>
  <si>
    <t>Demontáž truhlářského obložení stěn z panelů plochy do 1,5 m2</t>
  </si>
  <si>
    <t>507185451</t>
  </si>
  <si>
    <t>https://podminky.urs.cz/item/CS_URS_2025_01/766411811</t>
  </si>
  <si>
    <t>(5,8+5,5)*5,73-(1,45*2,0)+0,001</t>
  </si>
  <si>
    <t>19</t>
  </si>
  <si>
    <t>76641182R</t>
  </si>
  <si>
    <t>Demontáž truhlářského obložení  krytu radiátorů</t>
  </si>
  <si>
    <t>1840771198</t>
  </si>
  <si>
    <t>12,4*0.70</t>
  </si>
  <si>
    <t>20</t>
  </si>
  <si>
    <t>766660011</t>
  </si>
  <si>
    <t>Montáž dveřních křídel otvíravých dvoukřídlových š do 1,45 m do ocelové zárubně</t>
  </si>
  <si>
    <t>kus</t>
  </si>
  <si>
    <t>-189436165</t>
  </si>
  <si>
    <t>https://podminky.urs.cz/item/CS_URS_2025_01/766660011</t>
  </si>
  <si>
    <t>61160056</t>
  </si>
  <si>
    <t>dveře dvoukřídlé lakované, laminát. - 1450x1970mm, vč. kování - upřesní se dle skutečnosti</t>
  </si>
  <si>
    <t>690284842</t>
  </si>
  <si>
    <t>22</t>
  </si>
  <si>
    <t>766662812</t>
  </si>
  <si>
    <t>Demontáž dveřních prahů u dveří dvoukřídlových</t>
  </si>
  <si>
    <t>568392850</t>
  </si>
  <si>
    <t>https://podminky.urs.cz/item/CS_URS_2025_01/766662812</t>
  </si>
  <si>
    <t>23</t>
  </si>
  <si>
    <t>76669181R</t>
  </si>
  <si>
    <t>Demontáž parapetních desek dřevěných nebo plastových šířky přes 300 mm</t>
  </si>
  <si>
    <t>-565959131</t>
  </si>
  <si>
    <t>"4</t>
  </si>
  <si>
    <t>13,5-((0,4*2)+0,30)</t>
  </si>
  <si>
    <t>24</t>
  </si>
  <si>
    <t>766691915</t>
  </si>
  <si>
    <t>Vyvěšení dřevěných křídel dveří pl přes 2 m2 (9)</t>
  </si>
  <si>
    <t>-1410554835</t>
  </si>
  <si>
    <t>https://podminky.urs.cz/item/CS_URS_2025_01/766691915</t>
  </si>
  <si>
    <t>47</t>
  </si>
  <si>
    <t>76669412R</t>
  </si>
  <si>
    <t>Desky parapetníí postfotmingové 2x slepené do celk.hloubky 650 mm vč. Al mřížek - D+M</t>
  </si>
  <si>
    <t>-806056653</t>
  </si>
  <si>
    <t>25</t>
  </si>
  <si>
    <t>76669523R</t>
  </si>
  <si>
    <t>Práh dveří dvoukřídlových , hliníkový - D+M</t>
  </si>
  <si>
    <t>999761095</t>
  </si>
  <si>
    <t>26</t>
  </si>
  <si>
    <t>76682582R</t>
  </si>
  <si>
    <t>Demontáž truhlářských vestavěných skříní dvoukřídlových</t>
  </si>
  <si>
    <t>-1622917149</t>
  </si>
  <si>
    <t>"10</t>
  </si>
  <si>
    <t>4,0*2,75</t>
  </si>
  <si>
    <t>27</t>
  </si>
  <si>
    <t>766901</t>
  </si>
  <si>
    <t>Demontáž garnýže</t>
  </si>
  <si>
    <t>-1103926550</t>
  </si>
  <si>
    <t>"5</t>
  </si>
  <si>
    <t>13,5-1,1</t>
  </si>
  <si>
    <t>767</t>
  </si>
  <si>
    <t>Konstrukce zámečnické</t>
  </si>
  <si>
    <t>28</t>
  </si>
  <si>
    <t>76713482R</t>
  </si>
  <si>
    <t xml:space="preserve">Demontáž obložení stěn </t>
  </si>
  <si>
    <t>1290738298</t>
  </si>
  <si>
    <t>"pylonová tabule</t>
  </si>
  <si>
    <t>2,4*0,8</t>
  </si>
  <si>
    <t>29</t>
  </si>
  <si>
    <t>76713582R</t>
  </si>
  <si>
    <t>Demontáž roštu   - pylonová tabule</t>
  </si>
  <si>
    <t>-1476835330</t>
  </si>
  <si>
    <t>783</t>
  </si>
  <si>
    <t>Nátěry</t>
  </si>
  <si>
    <t>30</t>
  </si>
  <si>
    <t>783101203</t>
  </si>
  <si>
    <t>Jemné obroušení podkladu truhlářských konstrukcí před provedením nátěru</t>
  </si>
  <si>
    <t>-1251075155</t>
  </si>
  <si>
    <t>https://podminky.urs.cz/item/CS_URS_2025_01/783101203</t>
  </si>
  <si>
    <t>31</t>
  </si>
  <si>
    <t>783113101</t>
  </si>
  <si>
    <t>Jednonásobný napouštěcí syntetický nátěr truhlářských konstrukcí</t>
  </si>
  <si>
    <t>-60390603</t>
  </si>
  <si>
    <t>https://podminky.urs.cz/item/CS_URS_2025_01/783113101</t>
  </si>
  <si>
    <t>783117101</t>
  </si>
  <si>
    <t>Krycí jednonásobný syntetický nátěr truhlářských konstrukcí</t>
  </si>
  <si>
    <t>-1733351644</t>
  </si>
  <si>
    <t>https://podminky.urs.cz/item/CS_URS_2025_01/783117101</t>
  </si>
  <si>
    <t>"kryt radiátorů</t>
  </si>
  <si>
    <t>12,7*(0,3+0,4+0,7)</t>
  </si>
  <si>
    <t>33</t>
  </si>
  <si>
    <t>783301303</t>
  </si>
  <si>
    <t>Odrezivění zámečnických konstrukcí</t>
  </si>
  <si>
    <t>150549012</t>
  </si>
  <si>
    <t>https://podminky.urs.cz/item/CS_URS_2025_01/783301303</t>
  </si>
  <si>
    <t>34</t>
  </si>
  <si>
    <t>783614141</t>
  </si>
  <si>
    <t>Základní jednonásobný syntetický nátěr litinových otopných těles</t>
  </si>
  <si>
    <t>-294106639</t>
  </si>
  <si>
    <t>https://podminky.urs.cz/item/CS_URS_2025_01/783614141</t>
  </si>
  <si>
    <t>((0,6*0,25)*2*16+(0,7*0,10)*15)*4</t>
  </si>
  <si>
    <t>35</t>
  </si>
  <si>
    <t>783617147</t>
  </si>
  <si>
    <t>Krycí dvojnásobný syntetický nátěr litinových otopných těles</t>
  </si>
  <si>
    <t>-899911366</t>
  </si>
  <si>
    <t>https://podminky.urs.cz/item/CS_URS_2025_01/783617147</t>
  </si>
  <si>
    <t>36</t>
  </si>
  <si>
    <t>78361457R</t>
  </si>
  <si>
    <t>Základní jednonásobný syntetický nátěr  - tyčové prvky</t>
  </si>
  <si>
    <t>-1862234418</t>
  </si>
  <si>
    <t>"rám</t>
  </si>
  <si>
    <t>(1,5+1,0)*2</t>
  </si>
  <si>
    <t>"pod parapety</t>
  </si>
  <si>
    <t>(0,65*2)*14+(14,0*2)*2+(0,4*2)*14</t>
  </si>
  <si>
    <t>37</t>
  </si>
  <si>
    <t>783315101</t>
  </si>
  <si>
    <t>Mezinátěr jednonásobný syntetický standardní zámečnických konstrukcí</t>
  </si>
  <si>
    <t>-253036708</t>
  </si>
  <si>
    <t>https://podminky.urs.cz/item/CS_URS_2025_01/783315101</t>
  </si>
  <si>
    <t>38</t>
  </si>
  <si>
    <t>783317101</t>
  </si>
  <si>
    <t>Krycí jednonásobný syntetický standardní nátěr zámečnických konstrukcí</t>
  </si>
  <si>
    <t>-864620380</t>
  </si>
  <si>
    <t>https://podminky.urs.cz/item/CS_URS_2025_01/783317101</t>
  </si>
  <si>
    <t>39</t>
  </si>
  <si>
    <t>783301311</t>
  </si>
  <si>
    <t>Odmaštění zámečnických konstrukcí vodou ředitelným odmašťovačem</t>
  </si>
  <si>
    <t>566522665</t>
  </si>
  <si>
    <t>https://podminky.urs.cz/item/CS_URS_2025_01/783301311</t>
  </si>
  <si>
    <t>"dveřní zárubeň</t>
  </si>
  <si>
    <t>5,5*0,4</t>
  </si>
  <si>
    <t>40</t>
  </si>
  <si>
    <t>783334101</t>
  </si>
  <si>
    <t>Základní jednonásobný epoxidový nátěr zámečnických konstrukcí</t>
  </si>
  <si>
    <t>-123864066</t>
  </si>
  <si>
    <t>https://podminky.urs.cz/item/CS_URS_2025_01/783334101</t>
  </si>
  <si>
    <t>41</t>
  </si>
  <si>
    <t>783337101</t>
  </si>
  <si>
    <t>Krycí jednonásobný epoxidový nátěr zámečnických konstrukcí</t>
  </si>
  <si>
    <t>1444595628</t>
  </si>
  <si>
    <t>https://podminky.urs.cz/item/CS_URS_2025_01/783337101</t>
  </si>
  <si>
    <t>784</t>
  </si>
  <si>
    <t>Malby</t>
  </si>
  <si>
    <t>42</t>
  </si>
  <si>
    <t>784161521</t>
  </si>
  <si>
    <t>Celoplošné vyrovnání disperzní stěrkou tl do 3 mm v místnostech v do 3,80 m</t>
  </si>
  <si>
    <t>399782248</t>
  </si>
  <si>
    <t>https://podminky.urs.cz/item/CS_URS_2025_01/784161521</t>
  </si>
  <si>
    <t>"P2</t>
  </si>
  <si>
    <t>43</t>
  </si>
  <si>
    <t>784181111</t>
  </si>
  <si>
    <t>Základní silikátová jednonásobná bezbarvá penetrace podkladu v místnostech v do 3,80 m</t>
  </si>
  <si>
    <t>109602191</t>
  </si>
  <si>
    <t>https://podminky.urs.cz/item/CS_URS_2025_01/784181111</t>
  </si>
  <si>
    <t>44</t>
  </si>
  <si>
    <t>784221101</t>
  </si>
  <si>
    <t>Dvojnásobné bílé malby ze směsí za sucha dobře otěruvzdorných v místnostech do 3,80 m</t>
  </si>
  <si>
    <t>954530085</t>
  </si>
  <si>
    <t>https://podminky.urs.cz/item/CS_URS_2025_01/784221101</t>
  </si>
  <si>
    <t>"stěny</t>
  </si>
  <si>
    <t>120,5</t>
  </si>
  <si>
    <t>"strop</t>
  </si>
  <si>
    <t>83,7</t>
  </si>
  <si>
    <t>786</t>
  </si>
  <si>
    <t>Čalounické úpravy</t>
  </si>
  <si>
    <t>48</t>
  </si>
  <si>
    <t>78661311R</t>
  </si>
  <si>
    <t>Zastiňující rolety - montáž</t>
  </si>
  <si>
    <t>-1195010517</t>
  </si>
  <si>
    <t>49</t>
  </si>
  <si>
    <t>611001</t>
  </si>
  <si>
    <t>Maxiroleta den a noc</t>
  </si>
  <si>
    <t>-1080549209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</si>
</sst>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29">
    <xf numFmtId="0" fontId="0" fillId="0" borderId="0" xfId="0"/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8" fillId="0" borderId="0" xfId="0" applyFont="1" applyProtection="1"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4" fontId="37" fillId="3" borderId="22" xfId="0" applyNumberFormat="1" applyFont="1" applyFill="1" applyBorder="1" applyAlignment="1" applyProtection="1">
      <alignment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3" borderId="0" xfId="0" applyFont="1" applyFill="1" applyAlignment="1" applyProtection="1">
      <alignment horizontal="left" vertical="center"/>
      <protection locked="0"/>
    </xf>
    <xf numFmtId="0" fontId="12" fillId="0" borderId="0" xfId="0" applyFont="1" applyAlignment="1" applyProtection="1">
      <alignment horizontal="left" vertical="center"/>
    </xf>
    <xf numFmtId="0" fontId="0" fillId="0" borderId="0" xfId="0" applyProtection="1"/>
    <xf numFmtId="0" fontId="13" fillId="2" borderId="0" xfId="0" applyFont="1" applyFill="1" applyAlignment="1" applyProtection="1">
      <alignment horizontal="center" vertical="center"/>
    </xf>
    <xf numFmtId="0" fontId="0" fillId="0" borderId="0" xfId="0" applyProtection="1"/>
    <xf numFmtId="0" fontId="0" fillId="0" borderId="0" xfId="0" applyAlignment="1" applyProtection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14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3" borderId="0" xfId="0" applyFont="1" applyFill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0" fillId="4" borderId="0" xfId="0" applyFill="1" applyAlignment="1" applyProtection="1">
      <alignment vertical="center"/>
    </xf>
    <xf numFmtId="0" fontId="4" fillId="4" borderId="6" xfId="0" applyFont="1" applyFill="1" applyBorder="1" applyAlignment="1" applyProtection="1">
      <alignment horizontal="left" vertical="center"/>
    </xf>
    <xf numFmtId="0" fontId="0" fillId="4" borderId="7" xfId="0" applyFill="1" applyBorder="1" applyAlignment="1" applyProtection="1">
      <alignment vertical="center"/>
    </xf>
    <xf numFmtId="0" fontId="4" fillId="4" borderId="7" xfId="0" applyFont="1" applyFill="1" applyBorder="1" applyAlignment="1" applyProtection="1">
      <alignment horizontal="center" vertical="center"/>
    </xf>
    <xf numFmtId="0" fontId="4" fillId="4" borderId="7" xfId="0" applyFont="1" applyFill="1" applyBorder="1" applyAlignment="1" applyProtection="1">
      <alignment horizontal="left" vertical="center"/>
    </xf>
    <xf numFmtId="0" fontId="0" fillId="4" borderId="7" xfId="0" applyFill="1" applyBorder="1" applyAlignment="1" applyProtection="1">
      <alignment vertical="center"/>
    </xf>
    <xf numFmtId="4" fontId="4" fillId="4" borderId="7" xfId="0" applyNumberFormat="1" applyFont="1" applyFill="1" applyBorder="1" applyAlignment="1" applyProtection="1">
      <alignment vertical="center"/>
    </xf>
    <xf numFmtId="0" fontId="0" fillId="4" borderId="8" xfId="0" applyFill="1" applyBorder="1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Border="1" applyAlignment="1" applyProtection="1">
      <alignment vertical="center"/>
    </xf>
    <xf numFmtId="0" fontId="0" fillId="0" borderId="10" xfId="0" applyBorder="1" applyAlignment="1" applyProtection="1">
      <alignment vertical="center"/>
    </xf>
    <xf numFmtId="0" fontId="0" fillId="0" borderId="1" xfId="0" applyBorder="1" applyAlignment="1" applyProtection="1">
      <alignment vertical="center"/>
    </xf>
    <xf numFmtId="0" fontId="0" fillId="0" borderId="2" xfId="0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 applyProtection="1">
      <alignment horizontal="center" vertical="center"/>
    </xf>
    <xf numFmtId="0" fontId="20" fillId="0" borderId="12" xfId="0" applyFont="1" applyBorder="1" applyAlignment="1" applyProtection="1">
      <alignment horizontal="left" vertical="center"/>
    </xf>
    <xf numFmtId="0" fontId="0" fillId="0" borderId="12" xfId="0" applyBorder="1" applyAlignment="1" applyProtection="1">
      <alignment vertical="center"/>
    </xf>
    <xf numFmtId="0" fontId="0" fillId="0" borderId="13" xfId="0" applyBorder="1" applyAlignment="1" applyProtection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Alignment="1" applyProtection="1">
      <alignment horizontal="left" vertical="center"/>
    </xf>
    <xf numFmtId="0" fontId="0" fillId="0" borderId="15" xfId="0" applyBorder="1" applyAlignment="1" applyProtection="1">
      <alignment vertical="center"/>
    </xf>
    <xf numFmtId="0" fontId="22" fillId="5" borderId="6" xfId="0" applyFont="1" applyFill="1" applyBorder="1" applyAlignment="1" applyProtection="1">
      <alignment horizontal="center" vertical="center"/>
    </xf>
    <xf numFmtId="0" fontId="22" fillId="5" borderId="7" xfId="0" applyFont="1" applyFill="1" applyBorder="1" applyAlignment="1" applyProtection="1">
      <alignment horizontal="left" vertical="center"/>
    </xf>
    <xf numFmtId="0" fontId="0" fillId="5" borderId="7" xfId="0" applyFill="1" applyBorder="1" applyAlignment="1" applyProtection="1">
      <alignment vertical="center"/>
    </xf>
    <xf numFmtId="0" fontId="22" fillId="5" borderId="7" xfId="0" applyFont="1" applyFill="1" applyBorder="1" applyAlignment="1" applyProtection="1">
      <alignment horizontal="center" vertical="center"/>
    </xf>
    <xf numFmtId="0" fontId="22" fillId="5" borderId="7" xfId="0" applyFont="1" applyFill="1" applyBorder="1" applyAlignment="1" applyProtection="1">
      <alignment horizontal="right" vertical="center"/>
    </xf>
    <xf numFmtId="0" fontId="22" fillId="5" borderId="8" xfId="0" applyFont="1" applyFill="1" applyBorder="1" applyAlignment="1" applyProtection="1">
      <alignment horizontal="left" vertical="center"/>
    </xf>
    <xf numFmtId="0" fontId="22" fillId="5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166" fontId="20" fillId="0" borderId="0" xfId="0" applyNumberFormat="1" applyFont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horizontal="left" vertical="center"/>
    </xf>
    <xf numFmtId="0" fontId="26" fillId="0" borderId="0" xfId="1" applyFont="1" applyAlignment="1" applyProtection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left" vertical="center"/>
    </xf>
    <xf numFmtId="49" fontId="2" fillId="0" borderId="0" xfId="0" applyNumberFormat="1" applyFont="1" applyAlignment="1" applyProtection="1">
      <alignment horizontal="left" vertical="center"/>
      <protection locked="0"/>
    </xf>
    <xf numFmtId="0" fontId="30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3" xfId="0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17" fillId="0" borderId="0" xfId="0" applyFont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21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5" borderId="0" xfId="0" applyFill="1" applyAlignment="1" applyProtection="1">
      <alignment vertical="center"/>
    </xf>
    <xf numFmtId="0" fontId="4" fillId="5" borderId="6" xfId="0" applyFont="1" applyFill="1" applyBorder="1" applyAlignment="1" applyProtection="1">
      <alignment horizontal="left" vertical="center"/>
    </xf>
    <xf numFmtId="0" fontId="4" fillId="5" borderId="7" xfId="0" applyFont="1" applyFill="1" applyBorder="1" applyAlignment="1" applyProtection="1">
      <alignment horizontal="right" vertical="center"/>
    </xf>
    <xf numFmtId="0" fontId="4" fillId="5" borderId="7" xfId="0" applyFont="1" applyFill="1" applyBorder="1" applyAlignment="1" applyProtection="1">
      <alignment horizontal="center" vertical="center"/>
    </xf>
    <xf numFmtId="4" fontId="4" fillId="5" borderId="7" xfId="0" applyNumberFormat="1" applyFont="1" applyFill="1" applyBorder="1" applyAlignment="1" applyProtection="1">
      <alignment vertical="center"/>
    </xf>
    <xf numFmtId="0" fontId="0" fillId="5" borderId="8" xfId="0" applyFill="1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right" vertical="center"/>
    </xf>
    <xf numFmtId="0" fontId="2" fillId="0" borderId="0" xfId="0" applyFont="1" applyAlignment="1" applyProtection="1">
      <alignment horizontal="left" vertical="center" wrapText="1"/>
    </xf>
    <xf numFmtId="0" fontId="22" fillId="5" borderId="0" xfId="0" applyFont="1" applyFill="1" applyAlignment="1" applyProtection="1">
      <alignment horizontal="left" vertical="center"/>
    </xf>
    <xf numFmtId="0" fontId="22" fillId="5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0" fillId="0" borderId="3" xfId="0" applyBorder="1" applyAlignment="1" applyProtection="1">
      <alignment horizontal="center" vertical="center" wrapText="1"/>
    </xf>
    <xf numFmtId="0" fontId="22" fillId="5" borderId="16" xfId="0" applyFont="1" applyFill="1" applyBorder="1" applyAlignment="1" applyProtection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</xf>
    <xf numFmtId="0" fontId="22" fillId="5" borderId="18" xfId="0" applyFont="1" applyFill="1" applyBorder="1" applyAlignment="1" applyProtection="1">
      <alignment horizontal="center" vertical="center" wrapText="1"/>
    </xf>
    <xf numFmtId="0" fontId="22" fillId="5" borderId="0" xfId="0" applyFont="1" applyFill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4" fontId="24" fillId="0" borderId="0" xfId="0" applyNumberFormat="1" applyFont="1" applyProtection="1"/>
    <xf numFmtId="166" fontId="32" fillId="0" borderId="12" xfId="0" applyNumberFormat="1" applyFont="1" applyBorder="1" applyProtection="1"/>
    <xf numFmtId="166" fontId="32" fillId="0" borderId="13" xfId="0" applyNumberFormat="1" applyFont="1" applyBorder="1" applyProtection="1"/>
    <xf numFmtId="4" fontId="33" fillId="0" borderId="0" xfId="0" applyNumberFormat="1" applyFont="1" applyAlignment="1" applyProtection="1">
      <alignment vertical="center"/>
    </xf>
    <xf numFmtId="0" fontId="8" fillId="0" borderId="3" xfId="0" applyFont="1" applyBorder="1" applyProtection="1"/>
    <xf numFmtId="0" fontId="8" fillId="0" borderId="0" xfId="0" applyFo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Protection="1"/>
    <xf numFmtId="0" fontId="8" fillId="0" borderId="14" xfId="0" applyFont="1" applyBorder="1" applyProtection="1"/>
    <xf numFmtId="166" fontId="8" fillId="0" borderId="0" xfId="0" applyNumberFormat="1" applyFont="1" applyProtection="1"/>
    <xf numFmtId="166" fontId="8" fillId="0" borderId="15" xfId="0" applyNumberFormat="1" applyFont="1" applyBorder="1" applyProtection="1"/>
    <xf numFmtId="0" fontId="8" fillId="0" borderId="0" xfId="0" applyFont="1" applyAlignment="1" applyProtection="1">
      <alignment horizontal="center"/>
    </xf>
    <xf numFmtId="4" fontId="8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Border="1" applyAlignment="1" applyProtection="1">
      <alignment vertical="center"/>
    </xf>
    <xf numFmtId="0" fontId="23" fillId="3" borderId="14" xfId="0" applyFont="1" applyFill="1" applyBorder="1" applyAlignment="1" applyProtection="1">
      <alignment horizontal="left" vertical="center"/>
    </xf>
    <xf numFmtId="0" fontId="23" fillId="0" borderId="0" xfId="0" applyFont="1" applyAlignment="1" applyProtection="1">
      <alignment horizontal="center" vertical="center"/>
    </xf>
    <xf numFmtId="166" fontId="23" fillId="0" borderId="0" xfId="0" applyNumberFormat="1" applyFont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4" fontId="0" fillId="0" borderId="0" xfId="0" applyNumberForma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14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14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 applyProtection="1">
      <alignment vertical="center"/>
    </xf>
    <xf numFmtId="0" fontId="37" fillId="3" borderId="14" xfId="0" applyFont="1" applyFill="1" applyBorder="1" applyAlignment="1" applyProtection="1">
      <alignment horizontal="left" vertical="center"/>
    </xf>
    <xf numFmtId="0" fontId="37" fillId="0" borderId="0" xfId="0" applyFont="1" applyAlignment="1" applyProtection="1">
      <alignment horizontal="center" vertical="center"/>
    </xf>
    <xf numFmtId="0" fontId="37" fillId="3" borderId="19" xfId="0" applyFont="1" applyFill="1" applyBorder="1" applyAlignment="1" applyProtection="1">
      <alignment horizontal="left" vertical="center"/>
    </xf>
    <xf numFmtId="0" fontId="37" fillId="0" borderId="20" xfId="0" applyFont="1" applyBorder="1" applyAlignment="1" applyProtection="1">
      <alignment horizontal="center" vertical="center"/>
    </xf>
    <xf numFmtId="0" fontId="0" fillId="0" borderId="20" xfId="0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5_01/998018002" TargetMode="External"/><Relationship Id="rId18" Type="http://schemas.openxmlformats.org/officeDocument/2006/relationships/hyperlink" Target="https://podminky.urs.cz/item/CS_URS_2025_01/766660011" TargetMode="External"/><Relationship Id="rId26" Type="http://schemas.openxmlformats.org/officeDocument/2006/relationships/hyperlink" Target="https://podminky.urs.cz/item/CS_URS_2025_01/783617147" TargetMode="External"/><Relationship Id="rId3" Type="http://schemas.openxmlformats.org/officeDocument/2006/relationships/hyperlink" Target="https://podminky.urs.cz/item/CS_URS_2025_01/612341121" TargetMode="External"/><Relationship Id="rId21" Type="http://schemas.openxmlformats.org/officeDocument/2006/relationships/hyperlink" Target="https://podminky.urs.cz/item/CS_URS_2025_01/783101203" TargetMode="External"/><Relationship Id="rId34" Type="http://schemas.openxmlformats.org/officeDocument/2006/relationships/hyperlink" Target="https://podminky.urs.cz/item/CS_URS_2025_01/784221101" TargetMode="External"/><Relationship Id="rId7" Type="http://schemas.openxmlformats.org/officeDocument/2006/relationships/hyperlink" Target="https://podminky.urs.cz/item/CS_URS_2025_01/952901111" TargetMode="External"/><Relationship Id="rId12" Type="http://schemas.openxmlformats.org/officeDocument/2006/relationships/hyperlink" Target="https://podminky.urs.cz/item/CS_URS_2025_01/997013601" TargetMode="External"/><Relationship Id="rId17" Type="http://schemas.openxmlformats.org/officeDocument/2006/relationships/hyperlink" Target="https://podminky.urs.cz/item/CS_URS_2025_01/766411811" TargetMode="External"/><Relationship Id="rId25" Type="http://schemas.openxmlformats.org/officeDocument/2006/relationships/hyperlink" Target="https://podminky.urs.cz/item/CS_URS_2025_01/783614141" TargetMode="External"/><Relationship Id="rId33" Type="http://schemas.openxmlformats.org/officeDocument/2006/relationships/hyperlink" Target="https://podminky.urs.cz/item/CS_URS_2025_01/784181111" TargetMode="External"/><Relationship Id="rId2" Type="http://schemas.openxmlformats.org/officeDocument/2006/relationships/hyperlink" Target="https://podminky.urs.cz/item/CS_URS_2025_01/612131121" TargetMode="External"/><Relationship Id="rId16" Type="http://schemas.openxmlformats.org/officeDocument/2006/relationships/hyperlink" Target="https://podminky.urs.cz/item/CS_URS_2025_01/998763121" TargetMode="External"/><Relationship Id="rId20" Type="http://schemas.openxmlformats.org/officeDocument/2006/relationships/hyperlink" Target="https://podminky.urs.cz/item/CS_URS_2025_01/766691915" TargetMode="External"/><Relationship Id="rId29" Type="http://schemas.openxmlformats.org/officeDocument/2006/relationships/hyperlink" Target="https://podminky.urs.cz/item/CS_URS_2025_01/783301311" TargetMode="External"/><Relationship Id="rId1" Type="http://schemas.openxmlformats.org/officeDocument/2006/relationships/hyperlink" Target="https://podminky.urs.cz/item/CS_URS_2025_01/612111111" TargetMode="External"/><Relationship Id="rId6" Type="http://schemas.openxmlformats.org/officeDocument/2006/relationships/hyperlink" Target="https://podminky.urs.cz/item/CS_URS_2025_01/949101111" TargetMode="External"/><Relationship Id="rId11" Type="http://schemas.openxmlformats.org/officeDocument/2006/relationships/hyperlink" Target="https://podminky.urs.cz/item/CS_URS_2025_01/997013509" TargetMode="External"/><Relationship Id="rId24" Type="http://schemas.openxmlformats.org/officeDocument/2006/relationships/hyperlink" Target="https://podminky.urs.cz/item/CS_URS_2025_01/783301303" TargetMode="External"/><Relationship Id="rId32" Type="http://schemas.openxmlformats.org/officeDocument/2006/relationships/hyperlink" Target="https://podminky.urs.cz/item/CS_URS_2025_01/784161521" TargetMode="External"/><Relationship Id="rId5" Type="http://schemas.openxmlformats.org/officeDocument/2006/relationships/hyperlink" Target="https://podminky.urs.cz/item/CS_URS_2025_01/622143005" TargetMode="External"/><Relationship Id="rId15" Type="http://schemas.openxmlformats.org/officeDocument/2006/relationships/hyperlink" Target="https://podminky.urs.cz/item/CS_URS_2025_01/763131714" TargetMode="External"/><Relationship Id="rId23" Type="http://schemas.openxmlformats.org/officeDocument/2006/relationships/hyperlink" Target="https://podminky.urs.cz/item/CS_URS_2025_01/783117101" TargetMode="External"/><Relationship Id="rId28" Type="http://schemas.openxmlformats.org/officeDocument/2006/relationships/hyperlink" Target="https://podminky.urs.cz/item/CS_URS_2025_01/783317101" TargetMode="External"/><Relationship Id="rId10" Type="http://schemas.openxmlformats.org/officeDocument/2006/relationships/hyperlink" Target="https://podminky.urs.cz/item/CS_URS_2025_01/997013501" TargetMode="External"/><Relationship Id="rId19" Type="http://schemas.openxmlformats.org/officeDocument/2006/relationships/hyperlink" Target="https://podminky.urs.cz/item/CS_URS_2025_01/766662812" TargetMode="External"/><Relationship Id="rId31" Type="http://schemas.openxmlformats.org/officeDocument/2006/relationships/hyperlink" Target="https://podminky.urs.cz/item/CS_URS_2025_01/783337101" TargetMode="External"/><Relationship Id="rId4" Type="http://schemas.openxmlformats.org/officeDocument/2006/relationships/hyperlink" Target="https://podminky.urs.cz/item/CS_URS_2025_01/619996147" TargetMode="External"/><Relationship Id="rId9" Type="http://schemas.openxmlformats.org/officeDocument/2006/relationships/hyperlink" Target="https://podminky.urs.cz/item/CS_URS_2025_01/997013212" TargetMode="External"/><Relationship Id="rId14" Type="http://schemas.openxmlformats.org/officeDocument/2006/relationships/hyperlink" Target="https://podminky.urs.cz/item/CS_URS_2025_01/763131531" TargetMode="External"/><Relationship Id="rId22" Type="http://schemas.openxmlformats.org/officeDocument/2006/relationships/hyperlink" Target="https://podminky.urs.cz/item/CS_URS_2025_01/783113101" TargetMode="External"/><Relationship Id="rId27" Type="http://schemas.openxmlformats.org/officeDocument/2006/relationships/hyperlink" Target="https://podminky.urs.cz/item/CS_URS_2025_01/783315101" TargetMode="External"/><Relationship Id="rId30" Type="http://schemas.openxmlformats.org/officeDocument/2006/relationships/hyperlink" Target="https://podminky.urs.cz/item/CS_URS_2025_01/783334101" TargetMode="External"/><Relationship Id="rId35" Type="http://schemas.openxmlformats.org/officeDocument/2006/relationships/drawing" Target="../drawings/drawing2.xml"/><Relationship Id="rId8" Type="http://schemas.openxmlformats.org/officeDocument/2006/relationships/hyperlink" Target="https://podminky.urs.cz/item/CS_URS_2025_01/97801319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>
      <selection activeCell="BE35" sqref="BE35"/>
    </sheetView>
  </sheetViews>
  <sheetFormatPr defaultRowHeight="11.25"/>
  <cols>
    <col min="1" max="1" width="8.33203125" style="13" customWidth="1"/>
    <col min="2" max="2" width="1.6640625" style="13" customWidth="1"/>
    <col min="3" max="3" width="4.1640625" style="13" customWidth="1"/>
    <col min="4" max="33" width="2.6640625" style="13" customWidth="1"/>
    <col min="34" max="34" width="3.33203125" style="13" customWidth="1"/>
    <col min="35" max="35" width="31.6640625" style="13" customWidth="1"/>
    <col min="36" max="37" width="2.5" style="13" customWidth="1"/>
    <col min="38" max="38" width="8.33203125" style="13" customWidth="1"/>
    <col min="39" max="39" width="3.33203125" style="13" customWidth="1"/>
    <col min="40" max="40" width="13.33203125" style="13" customWidth="1"/>
    <col min="41" max="41" width="7.5" style="13" customWidth="1"/>
    <col min="42" max="42" width="4.1640625" style="13" customWidth="1"/>
    <col min="43" max="43" width="15.6640625" style="13" hidden="1" customWidth="1"/>
    <col min="44" max="44" width="13.6640625" style="13" customWidth="1"/>
    <col min="45" max="47" width="25.83203125" style="13" hidden="1" customWidth="1"/>
    <col min="48" max="49" width="21.6640625" style="13" hidden="1" customWidth="1"/>
    <col min="50" max="51" width="25" style="13" hidden="1" customWidth="1"/>
    <col min="52" max="52" width="21.6640625" style="13" hidden="1" customWidth="1"/>
    <col min="53" max="53" width="19.1640625" style="13" hidden="1" customWidth="1"/>
    <col min="54" max="54" width="25" style="13" hidden="1" customWidth="1"/>
    <col min="55" max="55" width="21.6640625" style="13" hidden="1" customWidth="1"/>
    <col min="56" max="56" width="19.1640625" style="13" hidden="1" customWidth="1"/>
    <col min="57" max="57" width="66.5" style="13" customWidth="1"/>
    <col min="58" max="70" width="9.33203125" style="13"/>
    <col min="71" max="91" width="9.33203125" style="13" hidden="1"/>
    <col min="92" max="16384" width="9.33203125" style="13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>
      <c r="AR2" s="14" t="s">
        <v>5</v>
      </c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24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R5" s="19"/>
      <c r="BE5" s="25" t="s">
        <v>14</v>
      </c>
      <c r="BS5" s="16" t="s">
        <v>6</v>
      </c>
    </row>
    <row r="6" spans="1:74" ht="36.950000000000003" customHeight="1">
      <c r="B6" s="19"/>
      <c r="D6" s="26" t="s">
        <v>15</v>
      </c>
      <c r="K6" s="27" t="s">
        <v>16</v>
      </c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R6" s="19"/>
      <c r="BE6" s="28"/>
      <c r="BS6" s="16" t="s">
        <v>6</v>
      </c>
    </row>
    <row r="7" spans="1:74" ht="12" customHeight="1">
      <c r="B7" s="19"/>
      <c r="D7" s="29" t="s">
        <v>17</v>
      </c>
      <c r="K7" s="30" t="s">
        <v>1</v>
      </c>
      <c r="AK7" s="29" t="s">
        <v>18</v>
      </c>
      <c r="AN7" s="30" t="s">
        <v>1</v>
      </c>
      <c r="AR7" s="19"/>
      <c r="BE7" s="28"/>
      <c r="BS7" s="16" t="s">
        <v>6</v>
      </c>
    </row>
    <row r="8" spans="1:74" ht="12" customHeight="1">
      <c r="B8" s="19"/>
      <c r="D8" s="29" t="s">
        <v>19</v>
      </c>
      <c r="K8" s="30" t="s">
        <v>20</v>
      </c>
      <c r="AK8" s="29" t="s">
        <v>21</v>
      </c>
      <c r="AN8" s="31" t="s">
        <v>22</v>
      </c>
      <c r="AR8" s="19"/>
      <c r="BE8" s="28"/>
      <c r="BS8" s="16" t="s">
        <v>6</v>
      </c>
    </row>
    <row r="9" spans="1:74" ht="14.45" customHeight="1">
      <c r="B9" s="19"/>
      <c r="AR9" s="19"/>
      <c r="BE9" s="28"/>
      <c r="BS9" s="16" t="s">
        <v>6</v>
      </c>
    </row>
    <row r="10" spans="1:74" ht="12" customHeight="1">
      <c r="B10" s="19"/>
      <c r="D10" s="29" t="s">
        <v>23</v>
      </c>
      <c r="AK10" s="29" t="s">
        <v>24</v>
      </c>
      <c r="AN10" s="30" t="s">
        <v>1</v>
      </c>
      <c r="AR10" s="19"/>
      <c r="BE10" s="28"/>
      <c r="BS10" s="16" t="s">
        <v>6</v>
      </c>
    </row>
    <row r="11" spans="1:74" ht="18.399999999999999" customHeight="1">
      <c r="B11" s="19"/>
      <c r="E11" s="30" t="s">
        <v>25</v>
      </c>
      <c r="AK11" s="29" t="s">
        <v>26</v>
      </c>
      <c r="AN11" s="30" t="s">
        <v>1</v>
      </c>
      <c r="AR11" s="19"/>
      <c r="BE11" s="28"/>
      <c r="BS11" s="16" t="s">
        <v>6</v>
      </c>
    </row>
    <row r="12" spans="1:74" ht="6.95" customHeight="1">
      <c r="B12" s="19"/>
      <c r="AR12" s="19"/>
      <c r="BE12" s="28"/>
      <c r="BS12" s="16" t="s">
        <v>6</v>
      </c>
    </row>
    <row r="13" spans="1:74" ht="12" customHeight="1">
      <c r="B13" s="19"/>
      <c r="D13" s="29" t="s">
        <v>27</v>
      </c>
      <c r="AK13" s="29" t="s">
        <v>24</v>
      </c>
      <c r="AN13" s="2" t="s">
        <v>28</v>
      </c>
      <c r="AR13" s="19"/>
      <c r="BE13" s="28"/>
      <c r="BS13" s="16" t="s">
        <v>6</v>
      </c>
    </row>
    <row r="14" spans="1:74" ht="12.75">
      <c r="B14" s="19"/>
      <c r="E14" s="10" t="s">
        <v>28</v>
      </c>
      <c r="F14" s="118"/>
      <c r="G14" s="118"/>
      <c r="H14" s="118"/>
      <c r="I14" s="118"/>
      <c r="J14" s="118"/>
      <c r="K14" s="118"/>
      <c r="L14" s="118"/>
      <c r="M14" s="118"/>
      <c r="N14" s="118"/>
      <c r="O14" s="118"/>
      <c r="P14" s="118"/>
      <c r="Q14" s="118"/>
      <c r="R14" s="118"/>
      <c r="S14" s="118"/>
      <c r="T14" s="118"/>
      <c r="U14" s="118"/>
      <c r="V14" s="118"/>
      <c r="W14" s="118"/>
      <c r="X14" s="118"/>
      <c r="Y14" s="118"/>
      <c r="Z14" s="118"/>
      <c r="AA14" s="118"/>
      <c r="AB14" s="118"/>
      <c r="AC14" s="118"/>
      <c r="AD14" s="118"/>
      <c r="AE14" s="118"/>
      <c r="AF14" s="118"/>
      <c r="AG14" s="118"/>
      <c r="AH14" s="118"/>
      <c r="AI14" s="118"/>
      <c r="AJ14" s="118"/>
      <c r="AK14" s="29" t="s">
        <v>26</v>
      </c>
      <c r="AN14" s="2" t="s">
        <v>28</v>
      </c>
      <c r="AR14" s="19"/>
      <c r="BE14" s="28"/>
      <c r="BS14" s="16" t="s">
        <v>6</v>
      </c>
    </row>
    <row r="15" spans="1:74" ht="6.95" customHeight="1">
      <c r="B15" s="19"/>
      <c r="AR15" s="19"/>
      <c r="BE15" s="28"/>
      <c r="BS15" s="16" t="s">
        <v>3</v>
      </c>
    </row>
    <row r="16" spans="1:74" ht="12" customHeight="1">
      <c r="B16" s="19"/>
      <c r="D16" s="29" t="s">
        <v>29</v>
      </c>
      <c r="AK16" s="29" t="s">
        <v>24</v>
      </c>
      <c r="AN16" s="30" t="s">
        <v>1</v>
      </c>
      <c r="AR16" s="19"/>
      <c r="BE16" s="28"/>
      <c r="BS16" s="16" t="s">
        <v>3</v>
      </c>
    </row>
    <row r="17" spans="2:71" ht="18.399999999999999" customHeight="1">
      <c r="B17" s="19"/>
      <c r="E17" s="30" t="s">
        <v>30</v>
      </c>
      <c r="AK17" s="29" t="s">
        <v>26</v>
      </c>
      <c r="AN17" s="30" t="s">
        <v>1</v>
      </c>
      <c r="AR17" s="19"/>
      <c r="BE17" s="28"/>
      <c r="BS17" s="16" t="s">
        <v>31</v>
      </c>
    </row>
    <row r="18" spans="2:71" ht="6.95" customHeight="1">
      <c r="B18" s="19"/>
      <c r="AR18" s="19"/>
      <c r="BE18" s="28"/>
      <c r="BS18" s="16" t="s">
        <v>6</v>
      </c>
    </row>
    <row r="19" spans="2:71" ht="12" customHeight="1">
      <c r="B19" s="19"/>
      <c r="D19" s="29" t="s">
        <v>32</v>
      </c>
      <c r="AK19" s="29" t="s">
        <v>24</v>
      </c>
      <c r="AN19" s="30" t="s">
        <v>1</v>
      </c>
      <c r="AR19" s="19"/>
      <c r="BE19" s="28"/>
      <c r="BS19" s="16" t="s">
        <v>6</v>
      </c>
    </row>
    <row r="20" spans="2:71" ht="18.399999999999999" customHeight="1">
      <c r="B20" s="19"/>
      <c r="E20" s="30" t="s">
        <v>33</v>
      </c>
      <c r="AK20" s="29" t="s">
        <v>26</v>
      </c>
      <c r="AN20" s="30" t="s">
        <v>1</v>
      </c>
      <c r="AR20" s="19"/>
      <c r="BE20" s="28"/>
      <c r="BS20" s="16" t="s">
        <v>31</v>
      </c>
    </row>
    <row r="21" spans="2:71" ht="6.95" customHeight="1">
      <c r="B21" s="19"/>
      <c r="AR21" s="19"/>
      <c r="BE21" s="28"/>
    </row>
    <row r="22" spans="2:71" ht="12" customHeight="1">
      <c r="B22" s="19"/>
      <c r="D22" s="29" t="s">
        <v>34</v>
      </c>
      <c r="AR22" s="19"/>
      <c r="BE22" s="28"/>
    </row>
    <row r="23" spans="2:71" ht="16.5" customHeight="1">
      <c r="B23" s="19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R23" s="19"/>
      <c r="BE23" s="28"/>
    </row>
    <row r="24" spans="2:71" ht="6.95" customHeight="1">
      <c r="B24" s="19"/>
      <c r="AR24" s="19"/>
      <c r="BE24" s="28"/>
    </row>
    <row r="25" spans="2:71" ht="6.95" customHeight="1">
      <c r="B25" s="19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19"/>
      <c r="BE25" s="28"/>
    </row>
    <row r="26" spans="2:71" s="34" customFormat="1" ht="25.9" customHeight="1">
      <c r="B26" s="35"/>
      <c r="D26" s="36" t="s">
        <v>35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ROUND(AG94,2)</f>
        <v>0</v>
      </c>
      <c r="AL26" s="39"/>
      <c r="AM26" s="39"/>
      <c r="AN26" s="39"/>
      <c r="AO26" s="39"/>
      <c r="AR26" s="35"/>
      <c r="BE26" s="28"/>
    </row>
    <row r="27" spans="2:71" s="34" customFormat="1" ht="6.95" customHeight="1">
      <c r="B27" s="35"/>
      <c r="AR27" s="35"/>
      <c r="BE27" s="28"/>
    </row>
    <row r="28" spans="2:71" s="34" customFormat="1" ht="12.75">
      <c r="B28" s="35"/>
      <c r="L28" s="40" t="s">
        <v>36</v>
      </c>
      <c r="M28" s="40"/>
      <c r="N28" s="40"/>
      <c r="O28" s="40"/>
      <c r="P28" s="40"/>
      <c r="W28" s="40" t="s">
        <v>37</v>
      </c>
      <c r="X28" s="40"/>
      <c r="Y28" s="40"/>
      <c r="Z28" s="40"/>
      <c r="AA28" s="40"/>
      <c r="AB28" s="40"/>
      <c r="AC28" s="40"/>
      <c r="AD28" s="40"/>
      <c r="AE28" s="40"/>
      <c r="AK28" s="40" t="s">
        <v>38</v>
      </c>
      <c r="AL28" s="40"/>
      <c r="AM28" s="40"/>
      <c r="AN28" s="40"/>
      <c r="AO28" s="40"/>
      <c r="AR28" s="35"/>
      <c r="BE28" s="28"/>
    </row>
    <row r="29" spans="2:71" s="41" customFormat="1" ht="14.45" customHeight="1">
      <c r="B29" s="42"/>
      <c r="D29" s="29" t="s">
        <v>39</v>
      </c>
      <c r="F29" s="29" t="s">
        <v>40</v>
      </c>
      <c r="L29" s="43">
        <v>0.21</v>
      </c>
      <c r="M29" s="44"/>
      <c r="N29" s="44"/>
      <c r="O29" s="44"/>
      <c r="P29" s="44"/>
      <c r="W29" s="45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K29" s="45">
        <f>ROUND(AV94, 2)</f>
        <v>0</v>
      </c>
      <c r="AL29" s="44"/>
      <c r="AM29" s="44"/>
      <c r="AN29" s="44"/>
      <c r="AO29" s="44"/>
      <c r="AR29" s="42"/>
      <c r="BE29" s="46"/>
    </row>
    <row r="30" spans="2:71" s="41" customFormat="1" ht="14.45" customHeight="1">
      <c r="B30" s="42"/>
      <c r="F30" s="29" t="s">
        <v>41</v>
      </c>
      <c r="L30" s="43">
        <v>0.12</v>
      </c>
      <c r="M30" s="44"/>
      <c r="N30" s="44"/>
      <c r="O30" s="44"/>
      <c r="P30" s="44"/>
      <c r="W30" s="45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K30" s="45">
        <f>ROUND(AW94, 2)</f>
        <v>0</v>
      </c>
      <c r="AL30" s="44"/>
      <c r="AM30" s="44"/>
      <c r="AN30" s="44"/>
      <c r="AO30" s="44"/>
      <c r="AR30" s="42"/>
      <c r="BE30" s="46"/>
    </row>
    <row r="31" spans="2:71" s="41" customFormat="1" ht="14.45" hidden="1" customHeight="1">
      <c r="B31" s="42"/>
      <c r="F31" s="29" t="s">
        <v>42</v>
      </c>
      <c r="L31" s="43">
        <v>0.21</v>
      </c>
      <c r="M31" s="44"/>
      <c r="N31" s="44"/>
      <c r="O31" s="44"/>
      <c r="P31" s="44"/>
      <c r="W31" s="45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K31" s="45">
        <v>0</v>
      </c>
      <c r="AL31" s="44"/>
      <c r="AM31" s="44"/>
      <c r="AN31" s="44"/>
      <c r="AO31" s="44"/>
      <c r="AR31" s="42"/>
      <c r="BE31" s="46"/>
    </row>
    <row r="32" spans="2:71" s="41" customFormat="1" ht="14.45" hidden="1" customHeight="1">
      <c r="B32" s="42"/>
      <c r="F32" s="29" t="s">
        <v>43</v>
      </c>
      <c r="L32" s="43">
        <v>0.12</v>
      </c>
      <c r="M32" s="44"/>
      <c r="N32" s="44"/>
      <c r="O32" s="44"/>
      <c r="P32" s="44"/>
      <c r="W32" s="45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K32" s="45">
        <v>0</v>
      </c>
      <c r="AL32" s="44"/>
      <c r="AM32" s="44"/>
      <c r="AN32" s="44"/>
      <c r="AO32" s="44"/>
      <c r="AR32" s="42"/>
      <c r="BE32" s="46"/>
    </row>
    <row r="33" spans="2:57" s="41" customFormat="1" ht="14.45" hidden="1" customHeight="1">
      <c r="B33" s="42"/>
      <c r="F33" s="29" t="s">
        <v>44</v>
      </c>
      <c r="L33" s="43">
        <v>0</v>
      </c>
      <c r="M33" s="44"/>
      <c r="N33" s="44"/>
      <c r="O33" s="44"/>
      <c r="P33" s="44"/>
      <c r="W33" s="45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K33" s="45">
        <v>0</v>
      </c>
      <c r="AL33" s="44"/>
      <c r="AM33" s="44"/>
      <c r="AN33" s="44"/>
      <c r="AO33" s="44"/>
      <c r="AR33" s="42"/>
      <c r="BE33" s="46"/>
    </row>
    <row r="34" spans="2:57" s="34" customFormat="1" ht="6.95" customHeight="1">
      <c r="B34" s="35"/>
      <c r="AR34" s="35"/>
      <c r="BE34" s="28"/>
    </row>
    <row r="35" spans="2:57" s="34" customFormat="1" ht="25.9" customHeight="1">
      <c r="B35" s="35"/>
      <c r="C35" s="47"/>
      <c r="D35" s="48" t="s">
        <v>45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46</v>
      </c>
      <c r="U35" s="49"/>
      <c r="V35" s="49"/>
      <c r="W35" s="49"/>
      <c r="X35" s="51" t="s">
        <v>47</v>
      </c>
      <c r="Y35" s="52"/>
      <c r="Z35" s="52"/>
      <c r="AA35" s="52"/>
      <c r="AB35" s="52"/>
      <c r="AC35" s="49"/>
      <c r="AD35" s="49"/>
      <c r="AE35" s="49"/>
      <c r="AF35" s="49"/>
      <c r="AG35" s="49"/>
      <c r="AH35" s="49"/>
      <c r="AI35" s="49"/>
      <c r="AJ35" s="49"/>
      <c r="AK35" s="53">
        <f>SUM(AK26:AK33)</f>
        <v>0</v>
      </c>
      <c r="AL35" s="52"/>
      <c r="AM35" s="52"/>
      <c r="AN35" s="52"/>
      <c r="AO35" s="54"/>
      <c r="AP35" s="47"/>
      <c r="AQ35" s="47"/>
      <c r="AR35" s="35"/>
    </row>
    <row r="36" spans="2:57" s="34" customFormat="1" ht="6.95" customHeight="1">
      <c r="B36" s="35"/>
      <c r="AR36" s="35"/>
    </row>
    <row r="37" spans="2:57" s="34" customFormat="1" ht="14.45" customHeight="1">
      <c r="B37" s="35"/>
      <c r="AR37" s="35"/>
    </row>
    <row r="38" spans="2:57" ht="14.45" customHeight="1">
      <c r="B38" s="19"/>
      <c r="AR38" s="19"/>
    </row>
    <row r="39" spans="2:57" ht="14.45" customHeight="1">
      <c r="B39" s="19"/>
      <c r="AR39" s="19"/>
    </row>
    <row r="40" spans="2:57" ht="14.45" customHeight="1">
      <c r="B40" s="19"/>
      <c r="AR40" s="19"/>
    </row>
    <row r="41" spans="2:57" ht="14.45" customHeight="1">
      <c r="B41" s="19"/>
      <c r="AR41" s="19"/>
    </row>
    <row r="42" spans="2:57" ht="14.45" customHeight="1">
      <c r="B42" s="19"/>
      <c r="AR42" s="19"/>
    </row>
    <row r="43" spans="2:57" ht="14.45" customHeight="1">
      <c r="B43" s="19"/>
      <c r="AR43" s="19"/>
    </row>
    <row r="44" spans="2:57" ht="14.45" customHeight="1">
      <c r="B44" s="19"/>
      <c r="AR44" s="19"/>
    </row>
    <row r="45" spans="2:57" ht="14.45" customHeight="1">
      <c r="B45" s="19"/>
      <c r="AR45" s="19"/>
    </row>
    <row r="46" spans="2:57" ht="14.45" customHeight="1">
      <c r="B46" s="19"/>
      <c r="AR46" s="19"/>
    </row>
    <row r="47" spans="2:57" ht="14.45" customHeight="1">
      <c r="B47" s="19"/>
      <c r="AR47" s="19"/>
    </row>
    <row r="48" spans="2:57" ht="14.45" customHeight="1">
      <c r="B48" s="19"/>
      <c r="AR48" s="19"/>
    </row>
    <row r="49" spans="2:44" s="34" customFormat="1" ht="14.45" customHeight="1">
      <c r="B49" s="35"/>
      <c r="D49" s="55" t="s">
        <v>48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49</v>
      </c>
      <c r="AI49" s="56"/>
      <c r="AJ49" s="56"/>
      <c r="AK49" s="56"/>
      <c r="AL49" s="56"/>
      <c r="AM49" s="56"/>
      <c r="AN49" s="56"/>
      <c r="AO49" s="56"/>
      <c r="AR49" s="35"/>
    </row>
    <row r="50" spans="2:44">
      <c r="B50" s="19"/>
      <c r="AR50" s="19"/>
    </row>
    <row r="51" spans="2:44">
      <c r="B51" s="19"/>
      <c r="AR51" s="19"/>
    </row>
    <row r="52" spans="2:44">
      <c r="B52" s="19"/>
      <c r="AR52" s="19"/>
    </row>
    <row r="53" spans="2:44">
      <c r="B53" s="19"/>
      <c r="AR53" s="19"/>
    </row>
    <row r="54" spans="2:44">
      <c r="B54" s="19"/>
      <c r="AR54" s="19"/>
    </row>
    <row r="55" spans="2:44">
      <c r="B55" s="19"/>
      <c r="AR55" s="19"/>
    </row>
    <row r="56" spans="2:44">
      <c r="B56" s="19"/>
      <c r="AR56" s="19"/>
    </row>
    <row r="57" spans="2:44">
      <c r="B57" s="19"/>
      <c r="AR57" s="19"/>
    </row>
    <row r="58" spans="2:44">
      <c r="B58" s="19"/>
      <c r="AR58" s="19"/>
    </row>
    <row r="59" spans="2:44">
      <c r="B59" s="19"/>
      <c r="AR59" s="19"/>
    </row>
    <row r="60" spans="2:44" s="34" customFormat="1" ht="12.75">
      <c r="B60" s="35"/>
      <c r="D60" s="57" t="s">
        <v>50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7" t="s">
        <v>51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7" t="s">
        <v>50</v>
      </c>
      <c r="AI60" s="37"/>
      <c r="AJ60" s="37"/>
      <c r="AK60" s="37"/>
      <c r="AL60" s="37"/>
      <c r="AM60" s="57" t="s">
        <v>51</v>
      </c>
      <c r="AN60" s="37"/>
      <c r="AO60" s="37"/>
      <c r="AR60" s="35"/>
    </row>
    <row r="61" spans="2:44">
      <c r="B61" s="19"/>
      <c r="AR61" s="19"/>
    </row>
    <row r="62" spans="2:44">
      <c r="B62" s="19"/>
      <c r="AR62" s="19"/>
    </row>
    <row r="63" spans="2:44">
      <c r="B63" s="19"/>
      <c r="AR63" s="19"/>
    </row>
    <row r="64" spans="2:44" s="34" customFormat="1" ht="12.75">
      <c r="B64" s="35"/>
      <c r="D64" s="55" t="s">
        <v>52</v>
      </c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5" t="s">
        <v>53</v>
      </c>
      <c r="AI64" s="56"/>
      <c r="AJ64" s="56"/>
      <c r="AK64" s="56"/>
      <c r="AL64" s="56"/>
      <c r="AM64" s="56"/>
      <c r="AN64" s="56"/>
      <c r="AO64" s="56"/>
      <c r="AR64" s="35"/>
    </row>
    <row r="65" spans="2:44">
      <c r="B65" s="19"/>
      <c r="AR65" s="19"/>
    </row>
    <row r="66" spans="2:44">
      <c r="B66" s="19"/>
      <c r="AR66" s="19"/>
    </row>
    <row r="67" spans="2:44">
      <c r="B67" s="19"/>
      <c r="AR67" s="19"/>
    </row>
    <row r="68" spans="2:44">
      <c r="B68" s="19"/>
      <c r="AR68" s="19"/>
    </row>
    <row r="69" spans="2:44">
      <c r="B69" s="19"/>
      <c r="AR69" s="19"/>
    </row>
    <row r="70" spans="2:44">
      <c r="B70" s="19"/>
      <c r="AR70" s="19"/>
    </row>
    <row r="71" spans="2:44">
      <c r="B71" s="19"/>
      <c r="AR71" s="19"/>
    </row>
    <row r="72" spans="2:44">
      <c r="B72" s="19"/>
      <c r="AR72" s="19"/>
    </row>
    <row r="73" spans="2:44">
      <c r="B73" s="19"/>
      <c r="AR73" s="19"/>
    </row>
    <row r="74" spans="2:44">
      <c r="B74" s="19"/>
      <c r="AR74" s="19"/>
    </row>
    <row r="75" spans="2:44" s="34" customFormat="1" ht="12.75">
      <c r="B75" s="35"/>
      <c r="D75" s="57" t="s">
        <v>50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7" t="s">
        <v>51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7" t="s">
        <v>50</v>
      </c>
      <c r="AI75" s="37"/>
      <c r="AJ75" s="37"/>
      <c r="AK75" s="37"/>
      <c r="AL75" s="37"/>
      <c r="AM75" s="57" t="s">
        <v>51</v>
      </c>
      <c r="AN75" s="37"/>
      <c r="AO75" s="37"/>
      <c r="AR75" s="35"/>
    </row>
    <row r="76" spans="2:44" s="34" customFormat="1">
      <c r="B76" s="35"/>
      <c r="AR76" s="35"/>
    </row>
    <row r="77" spans="2:44" s="34" customFormat="1" ht="6.95" customHeight="1"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35"/>
    </row>
    <row r="81" spans="1:91" s="34" customFormat="1" ht="6.95" customHeight="1"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61"/>
      <c r="S81" s="61"/>
      <c r="T81" s="61"/>
      <c r="U81" s="61"/>
      <c r="V81" s="61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  <c r="AM81" s="61"/>
      <c r="AN81" s="61"/>
      <c r="AO81" s="61"/>
      <c r="AP81" s="61"/>
      <c r="AQ81" s="61"/>
      <c r="AR81" s="35"/>
    </row>
    <row r="82" spans="1:91" s="34" customFormat="1" ht="24.95" customHeight="1">
      <c r="B82" s="35"/>
      <c r="C82" s="20" t="s">
        <v>54</v>
      </c>
      <c r="AR82" s="35"/>
    </row>
    <row r="83" spans="1:91" s="34" customFormat="1" ht="6.95" customHeight="1">
      <c r="B83" s="35"/>
      <c r="AR83" s="35"/>
    </row>
    <row r="84" spans="1:91" s="62" customFormat="1" ht="12" customHeight="1">
      <c r="B84" s="63"/>
      <c r="C84" s="29" t="s">
        <v>13</v>
      </c>
      <c r="L84" s="62">
        <f>K5</f>
        <v>0</v>
      </c>
      <c r="AR84" s="63"/>
    </row>
    <row r="85" spans="1:91" s="64" customFormat="1" ht="36.950000000000003" customHeight="1">
      <c r="B85" s="65"/>
      <c r="C85" s="66" t="s">
        <v>15</v>
      </c>
      <c r="L85" s="67" t="str">
        <f>K6</f>
        <v>Slezská univerzita - p. č. 1210/8</v>
      </c>
      <c r="M85" s="68"/>
      <c r="N85" s="68"/>
      <c r="O85" s="68"/>
      <c r="P85" s="68"/>
      <c r="Q85" s="68"/>
      <c r="R85" s="68"/>
      <c r="S85" s="68"/>
      <c r="T85" s="68"/>
      <c r="U85" s="68"/>
      <c r="V85" s="68"/>
      <c r="W85" s="68"/>
      <c r="X85" s="68"/>
      <c r="Y85" s="68"/>
      <c r="Z85" s="68"/>
      <c r="AA85" s="68"/>
      <c r="AB85" s="68"/>
      <c r="AC85" s="68"/>
      <c r="AD85" s="68"/>
      <c r="AE85" s="68"/>
      <c r="AF85" s="68"/>
      <c r="AG85" s="68"/>
      <c r="AH85" s="68"/>
      <c r="AI85" s="68"/>
      <c r="AJ85" s="68"/>
      <c r="AR85" s="65"/>
    </row>
    <row r="86" spans="1:91" s="34" customFormat="1" ht="6.95" customHeight="1">
      <c r="B86" s="35"/>
      <c r="AR86" s="35"/>
    </row>
    <row r="87" spans="1:91" s="34" customFormat="1" ht="12" customHeight="1">
      <c r="B87" s="35"/>
      <c r="C87" s="29" t="s">
        <v>19</v>
      </c>
      <c r="L87" s="69" t="str">
        <f>IF(K8="","",K8)</f>
        <v>Karviná</v>
      </c>
      <c r="AI87" s="29" t="s">
        <v>21</v>
      </c>
      <c r="AM87" s="70" t="str">
        <f>IF(AN8= "","",AN8)</f>
        <v>10. 2. 2025</v>
      </c>
      <c r="AN87" s="70"/>
      <c r="AR87" s="35"/>
    </row>
    <row r="88" spans="1:91" s="34" customFormat="1" ht="6.95" customHeight="1">
      <c r="B88" s="35"/>
      <c r="AR88" s="35"/>
    </row>
    <row r="89" spans="1:91" s="34" customFormat="1" ht="15.2" customHeight="1">
      <c r="B89" s="35"/>
      <c r="C89" s="29" t="s">
        <v>23</v>
      </c>
      <c r="L89" s="62" t="str">
        <f>IF(E11= "","",E11)</f>
        <v>Slezská univerzita v Opavě</v>
      </c>
      <c r="AI89" s="29" t="s">
        <v>29</v>
      </c>
      <c r="AM89" s="71" t="str">
        <f>IF(E17="","",E17)</f>
        <v>ing. Kateřina Swiatková</v>
      </c>
      <c r="AN89" s="72"/>
      <c r="AO89" s="72"/>
      <c r="AP89" s="72"/>
      <c r="AR89" s="35"/>
      <c r="AS89" s="73" t="s">
        <v>55</v>
      </c>
      <c r="AT89" s="74"/>
      <c r="AU89" s="75"/>
      <c r="AV89" s="75"/>
      <c r="AW89" s="75"/>
      <c r="AX89" s="75"/>
      <c r="AY89" s="75"/>
      <c r="AZ89" s="75"/>
      <c r="BA89" s="75"/>
      <c r="BB89" s="75"/>
      <c r="BC89" s="75"/>
      <c r="BD89" s="76"/>
    </row>
    <row r="90" spans="1:91" s="34" customFormat="1" ht="15.2" customHeight="1">
      <c r="B90" s="35"/>
      <c r="C90" s="29" t="s">
        <v>27</v>
      </c>
      <c r="L90" s="62" t="str">
        <f>IF(E14= "Vyplň údaj","",E14)</f>
        <v/>
      </c>
      <c r="AI90" s="29" t="s">
        <v>32</v>
      </c>
      <c r="AM90" s="71" t="str">
        <f>IF(E20="","",E20)</f>
        <v>ing. Jiří Krejča</v>
      </c>
      <c r="AN90" s="72"/>
      <c r="AO90" s="72"/>
      <c r="AP90" s="72"/>
      <c r="AR90" s="35"/>
      <c r="AS90" s="77"/>
      <c r="AT90" s="78"/>
      <c r="BD90" s="79"/>
    </row>
    <row r="91" spans="1:91" s="34" customFormat="1" ht="10.9" customHeight="1">
      <c r="B91" s="35"/>
      <c r="AR91" s="35"/>
      <c r="AS91" s="77"/>
      <c r="AT91" s="78"/>
      <c r="BD91" s="79"/>
    </row>
    <row r="92" spans="1:91" s="34" customFormat="1" ht="29.25" customHeight="1">
      <c r="B92" s="35"/>
      <c r="C92" s="80" t="s">
        <v>56</v>
      </c>
      <c r="D92" s="81"/>
      <c r="E92" s="81"/>
      <c r="F92" s="81"/>
      <c r="G92" s="81"/>
      <c r="H92" s="82"/>
      <c r="I92" s="83" t="s">
        <v>57</v>
      </c>
      <c r="J92" s="81"/>
      <c r="K92" s="81"/>
      <c r="L92" s="81"/>
      <c r="M92" s="81"/>
      <c r="N92" s="81"/>
      <c r="O92" s="81"/>
      <c r="P92" s="81"/>
      <c r="Q92" s="81"/>
      <c r="R92" s="81"/>
      <c r="S92" s="81"/>
      <c r="T92" s="81"/>
      <c r="U92" s="81"/>
      <c r="V92" s="81"/>
      <c r="W92" s="81"/>
      <c r="X92" s="81"/>
      <c r="Y92" s="81"/>
      <c r="Z92" s="81"/>
      <c r="AA92" s="81"/>
      <c r="AB92" s="81"/>
      <c r="AC92" s="81"/>
      <c r="AD92" s="81"/>
      <c r="AE92" s="81"/>
      <c r="AF92" s="81"/>
      <c r="AG92" s="84" t="s">
        <v>58</v>
      </c>
      <c r="AH92" s="81"/>
      <c r="AI92" s="81"/>
      <c r="AJ92" s="81"/>
      <c r="AK92" s="81"/>
      <c r="AL92" s="81"/>
      <c r="AM92" s="81"/>
      <c r="AN92" s="83" t="s">
        <v>59</v>
      </c>
      <c r="AO92" s="81"/>
      <c r="AP92" s="85"/>
      <c r="AQ92" s="86" t="s">
        <v>60</v>
      </c>
      <c r="AR92" s="35"/>
      <c r="AS92" s="87" t="s">
        <v>61</v>
      </c>
      <c r="AT92" s="88" t="s">
        <v>62</v>
      </c>
      <c r="AU92" s="88" t="s">
        <v>63</v>
      </c>
      <c r="AV92" s="88" t="s">
        <v>64</v>
      </c>
      <c r="AW92" s="88" t="s">
        <v>65</v>
      </c>
      <c r="AX92" s="88" t="s">
        <v>66</v>
      </c>
      <c r="AY92" s="88" t="s">
        <v>67</v>
      </c>
      <c r="AZ92" s="88" t="s">
        <v>68</v>
      </c>
      <c r="BA92" s="88" t="s">
        <v>69</v>
      </c>
      <c r="BB92" s="88" t="s">
        <v>70</v>
      </c>
      <c r="BC92" s="88" t="s">
        <v>71</v>
      </c>
      <c r="BD92" s="89" t="s">
        <v>72</v>
      </c>
    </row>
    <row r="93" spans="1:91" s="34" customFormat="1" ht="10.9" customHeight="1">
      <c r="B93" s="35"/>
      <c r="AR93" s="35"/>
      <c r="AS93" s="90"/>
      <c r="AT93" s="75"/>
      <c r="AU93" s="75"/>
      <c r="AV93" s="75"/>
      <c r="AW93" s="75"/>
      <c r="AX93" s="75"/>
      <c r="AY93" s="75"/>
      <c r="AZ93" s="75"/>
      <c r="BA93" s="75"/>
      <c r="BB93" s="75"/>
      <c r="BC93" s="75"/>
      <c r="BD93" s="76"/>
    </row>
    <row r="94" spans="1:91" s="91" customFormat="1" ht="32.450000000000003" customHeight="1">
      <c r="B94" s="92"/>
      <c r="C94" s="93" t="s">
        <v>73</v>
      </c>
      <c r="D94" s="94"/>
      <c r="E94" s="94"/>
      <c r="F94" s="94"/>
      <c r="G94" s="94"/>
      <c r="H94" s="94"/>
      <c r="I94" s="94"/>
      <c r="J94" s="94"/>
      <c r="K94" s="94"/>
      <c r="L94" s="94"/>
      <c r="M94" s="94"/>
      <c r="N94" s="94"/>
      <c r="O94" s="94"/>
      <c r="P94" s="94"/>
      <c r="Q94" s="94"/>
      <c r="R94" s="94"/>
      <c r="S94" s="94"/>
      <c r="T94" s="94"/>
      <c r="U94" s="94"/>
      <c r="V94" s="94"/>
      <c r="W94" s="94"/>
      <c r="X94" s="94"/>
      <c r="Y94" s="94"/>
      <c r="Z94" s="94"/>
      <c r="AA94" s="94"/>
      <c r="AB94" s="94"/>
      <c r="AC94" s="94"/>
      <c r="AD94" s="94"/>
      <c r="AE94" s="94"/>
      <c r="AF94" s="94"/>
      <c r="AG94" s="95">
        <f>ROUND(AG95,2)</f>
        <v>0</v>
      </c>
      <c r="AH94" s="95"/>
      <c r="AI94" s="95"/>
      <c r="AJ94" s="95"/>
      <c r="AK94" s="95"/>
      <c r="AL94" s="95"/>
      <c r="AM94" s="95"/>
      <c r="AN94" s="96">
        <f>SUM(AG94,AT94)</f>
        <v>0</v>
      </c>
      <c r="AO94" s="96"/>
      <c r="AP94" s="96"/>
      <c r="AQ94" s="97" t="s">
        <v>1</v>
      </c>
      <c r="AR94" s="92"/>
      <c r="AS94" s="98">
        <f>ROUND(AS95,2)</f>
        <v>0</v>
      </c>
      <c r="AT94" s="99">
        <f>ROUND(SUM(AV94:AW94),2)</f>
        <v>0</v>
      </c>
      <c r="AU94" s="100">
        <f>ROUND(AU95,5)</f>
        <v>0</v>
      </c>
      <c r="AV94" s="99">
        <f>ROUND(AZ94*L29,2)</f>
        <v>0</v>
      </c>
      <c r="AW94" s="99">
        <f>ROUND(BA94*L30,2)</f>
        <v>0</v>
      </c>
      <c r="AX94" s="99">
        <f>ROUND(BB94*L29,2)</f>
        <v>0</v>
      </c>
      <c r="AY94" s="99">
        <f>ROUND(BC94*L30,2)</f>
        <v>0</v>
      </c>
      <c r="AZ94" s="99">
        <f>ROUND(AZ95,2)</f>
        <v>0</v>
      </c>
      <c r="BA94" s="99">
        <f>ROUND(BA95,2)</f>
        <v>0</v>
      </c>
      <c r="BB94" s="99">
        <f>ROUND(BB95,2)</f>
        <v>0</v>
      </c>
      <c r="BC94" s="99">
        <f>ROUND(BC95,2)</f>
        <v>0</v>
      </c>
      <c r="BD94" s="101">
        <f>ROUND(BD95,2)</f>
        <v>0</v>
      </c>
      <c r="BS94" s="102" t="s">
        <v>74</v>
      </c>
      <c r="BT94" s="102" t="s">
        <v>75</v>
      </c>
      <c r="BU94" s="103" t="s">
        <v>76</v>
      </c>
      <c r="BV94" s="102" t="s">
        <v>77</v>
      </c>
      <c r="BW94" s="102" t="s">
        <v>4</v>
      </c>
      <c r="BX94" s="102" t="s">
        <v>78</v>
      </c>
      <c r="CL94" s="102" t="s">
        <v>1</v>
      </c>
    </row>
    <row r="95" spans="1:91" s="116" customFormat="1" ht="24.75" customHeight="1">
      <c r="A95" s="104" t="s">
        <v>79</v>
      </c>
      <c r="B95" s="105"/>
      <c r="C95" s="106"/>
      <c r="D95" s="107" t="s">
        <v>80</v>
      </c>
      <c r="E95" s="107"/>
      <c r="F95" s="107"/>
      <c r="G95" s="107"/>
      <c r="H95" s="107"/>
      <c r="I95" s="108"/>
      <c r="J95" s="107" t="s">
        <v>81</v>
      </c>
      <c r="K95" s="107"/>
      <c r="L95" s="107"/>
      <c r="M95" s="107"/>
      <c r="N95" s="107"/>
      <c r="O95" s="107"/>
      <c r="P95" s="107"/>
      <c r="Q95" s="107"/>
      <c r="R95" s="107"/>
      <c r="S95" s="107"/>
      <c r="T95" s="107"/>
      <c r="U95" s="107"/>
      <c r="V95" s="107"/>
      <c r="W95" s="107"/>
      <c r="X95" s="107"/>
      <c r="Y95" s="107"/>
      <c r="Z95" s="107"/>
      <c r="AA95" s="107"/>
      <c r="AB95" s="107"/>
      <c r="AC95" s="107"/>
      <c r="AD95" s="107"/>
      <c r="AE95" s="107"/>
      <c r="AF95" s="107"/>
      <c r="AG95" s="109">
        <f>'01 - Stavební úpravy a mo...'!J30</f>
        <v>0</v>
      </c>
      <c r="AH95" s="110"/>
      <c r="AI95" s="110"/>
      <c r="AJ95" s="110"/>
      <c r="AK95" s="110"/>
      <c r="AL95" s="110"/>
      <c r="AM95" s="110"/>
      <c r="AN95" s="109">
        <f>SUM(AG95,AT95)</f>
        <v>0</v>
      </c>
      <c r="AO95" s="110"/>
      <c r="AP95" s="110"/>
      <c r="AQ95" s="111" t="s">
        <v>82</v>
      </c>
      <c r="AR95" s="105"/>
      <c r="AS95" s="112">
        <v>0</v>
      </c>
      <c r="AT95" s="113">
        <f>ROUND(SUM(AV95:AW95),2)</f>
        <v>0</v>
      </c>
      <c r="AU95" s="114">
        <f>'01 - Stavební úpravy a mo...'!P131</f>
        <v>0</v>
      </c>
      <c r="AV95" s="113">
        <f>'01 - Stavební úpravy a mo...'!J33</f>
        <v>0</v>
      </c>
      <c r="AW95" s="113">
        <f>'01 - Stavební úpravy a mo...'!J34</f>
        <v>0</v>
      </c>
      <c r="AX95" s="113">
        <f>'01 - Stavební úpravy a mo...'!J35</f>
        <v>0</v>
      </c>
      <c r="AY95" s="113">
        <f>'01 - Stavební úpravy a mo...'!J36</f>
        <v>0</v>
      </c>
      <c r="AZ95" s="113">
        <f>'01 - Stavební úpravy a mo...'!F33</f>
        <v>0</v>
      </c>
      <c r="BA95" s="113">
        <f>'01 - Stavební úpravy a mo...'!F34</f>
        <v>0</v>
      </c>
      <c r="BB95" s="113">
        <f>'01 - Stavební úpravy a mo...'!F35</f>
        <v>0</v>
      </c>
      <c r="BC95" s="113">
        <f>'01 - Stavební úpravy a mo...'!F36</f>
        <v>0</v>
      </c>
      <c r="BD95" s="115">
        <f>'01 - Stavební úpravy a mo...'!F37</f>
        <v>0</v>
      </c>
      <c r="BT95" s="117" t="s">
        <v>83</v>
      </c>
      <c r="BV95" s="117" t="s">
        <v>77</v>
      </c>
      <c r="BW95" s="117" t="s">
        <v>84</v>
      </c>
      <c r="BX95" s="117" t="s">
        <v>4</v>
      </c>
      <c r="CL95" s="117" t="s">
        <v>1</v>
      </c>
      <c r="CM95" s="117" t="s">
        <v>85</v>
      </c>
    </row>
    <row r="96" spans="1:91" s="34" customFormat="1" ht="30" customHeight="1">
      <c r="B96" s="35"/>
      <c r="AR96" s="35"/>
    </row>
    <row r="97" spans="2:44" s="34" customFormat="1" ht="6.95" customHeight="1">
      <c r="B97" s="58"/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  <c r="AK97" s="59"/>
      <c r="AL97" s="59"/>
      <c r="AM97" s="59"/>
      <c r="AN97" s="59"/>
      <c r="AO97" s="59"/>
      <c r="AP97" s="59"/>
      <c r="AQ97" s="59"/>
      <c r="AR97" s="35"/>
    </row>
  </sheetData>
  <sheetProtection algorithmName="SHA-512" hashValue="Gme2w7sle8majGvcGgr9oftfkR9vB//AqamxNf1DxXTqxXEyh2L4B5PuKWOK/mFMw4et0q/FufS5T0Pp7omQBg==" saltValue="GVVe5txYohxdGN/tRM2AaQ==" spinCount="100000" sheet="1" objects="1" scenarios="1"/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01 - Stavební úpravy a mo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303"/>
  <sheetViews>
    <sheetView showGridLines="0" tabSelected="1" topLeftCell="A119" workbookViewId="0">
      <selection activeCell="Y137" sqref="Y137"/>
    </sheetView>
  </sheetViews>
  <sheetFormatPr defaultRowHeight="11.25"/>
  <cols>
    <col min="1" max="1" width="8.33203125" style="13" customWidth="1"/>
    <col min="2" max="2" width="1.1640625" style="13" customWidth="1"/>
    <col min="3" max="3" width="4.1640625" style="13" customWidth="1"/>
    <col min="4" max="4" width="4.33203125" style="13" customWidth="1"/>
    <col min="5" max="5" width="17.1640625" style="13" customWidth="1"/>
    <col min="6" max="6" width="50.83203125" style="13" customWidth="1"/>
    <col min="7" max="7" width="7.5" style="13" customWidth="1"/>
    <col min="8" max="8" width="14" style="13" customWidth="1"/>
    <col min="9" max="9" width="15.83203125" style="13" customWidth="1"/>
    <col min="10" max="10" width="22.33203125" style="13" customWidth="1"/>
    <col min="11" max="11" width="22.33203125" style="13" hidden="1" customWidth="1"/>
    <col min="12" max="12" width="9.33203125" style="13" customWidth="1"/>
    <col min="13" max="13" width="10.83203125" style="13" hidden="1" customWidth="1"/>
    <col min="14" max="14" width="9.33203125" style="13" hidden="1"/>
    <col min="15" max="20" width="14.1640625" style="13" hidden="1" customWidth="1"/>
    <col min="21" max="21" width="16.33203125" style="13" hidden="1" customWidth="1"/>
    <col min="22" max="22" width="12.33203125" style="13" customWidth="1"/>
    <col min="23" max="23" width="16.33203125" style="13" customWidth="1"/>
    <col min="24" max="24" width="12.33203125" style="13" customWidth="1"/>
    <col min="25" max="25" width="15" style="13" customWidth="1"/>
    <col min="26" max="26" width="11" style="13" customWidth="1"/>
    <col min="27" max="27" width="15" style="13" customWidth="1"/>
    <col min="28" max="28" width="16.33203125" style="13" customWidth="1"/>
    <col min="29" max="29" width="11" style="13" customWidth="1"/>
    <col min="30" max="30" width="15" style="13" customWidth="1"/>
    <col min="31" max="31" width="16.33203125" style="13" customWidth="1"/>
    <col min="32" max="43" width="9.33203125" style="13"/>
    <col min="44" max="65" width="9.33203125" style="13" hidden="1"/>
    <col min="66" max="16384" width="9.33203125" style="13"/>
  </cols>
  <sheetData>
    <row r="2" spans="2:46" ht="36.950000000000003" customHeight="1">
      <c r="L2" s="14" t="s">
        <v>5</v>
      </c>
      <c r="M2" s="15"/>
      <c r="N2" s="15"/>
      <c r="O2" s="15"/>
      <c r="P2" s="15"/>
      <c r="Q2" s="15"/>
      <c r="R2" s="15"/>
      <c r="S2" s="15"/>
      <c r="T2" s="15"/>
      <c r="U2" s="15"/>
      <c r="V2" s="15"/>
      <c r="AT2" s="16" t="s">
        <v>84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4.95" customHeight="1">
      <c r="B4" s="19"/>
      <c r="D4" s="20" t="s">
        <v>86</v>
      </c>
      <c r="L4" s="19"/>
      <c r="M4" s="119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9" t="s">
        <v>15</v>
      </c>
      <c r="L6" s="19"/>
    </row>
    <row r="7" spans="2:46" ht="16.5" customHeight="1">
      <c r="B7" s="19"/>
      <c r="E7" s="120" t="str">
        <f>'Rekapitulace stavby'!K6</f>
        <v>Slezská univerzita - p. č. 1210/8</v>
      </c>
      <c r="F7" s="121"/>
      <c r="G7" s="121"/>
      <c r="H7" s="121"/>
      <c r="L7" s="19"/>
    </row>
    <row r="8" spans="2:46" s="34" customFormat="1" ht="12" customHeight="1">
      <c r="B8" s="35"/>
      <c r="D8" s="29" t="s">
        <v>87</v>
      </c>
      <c r="L8" s="35"/>
    </row>
    <row r="9" spans="2:46" s="34" customFormat="1" ht="16.5" customHeight="1">
      <c r="B9" s="35"/>
      <c r="E9" s="67" t="s">
        <v>88</v>
      </c>
      <c r="F9" s="122"/>
      <c r="G9" s="122"/>
      <c r="H9" s="122"/>
      <c r="L9" s="35"/>
    </row>
    <row r="10" spans="2:46" s="34" customFormat="1">
      <c r="B10" s="35"/>
      <c r="L10" s="35"/>
    </row>
    <row r="11" spans="2:46" s="34" customFormat="1" ht="12" customHeight="1">
      <c r="B11" s="35"/>
      <c r="D11" s="29" t="s">
        <v>17</v>
      </c>
      <c r="F11" s="30" t="s">
        <v>1</v>
      </c>
      <c r="I11" s="29" t="s">
        <v>18</v>
      </c>
      <c r="J11" s="30" t="s">
        <v>1</v>
      </c>
      <c r="L11" s="35"/>
    </row>
    <row r="12" spans="2:46" s="34" customFormat="1" ht="12" customHeight="1">
      <c r="B12" s="35"/>
      <c r="D12" s="29" t="s">
        <v>19</v>
      </c>
      <c r="F12" s="30" t="s">
        <v>20</v>
      </c>
      <c r="I12" s="29" t="s">
        <v>21</v>
      </c>
      <c r="J12" s="123" t="str">
        <f>'Rekapitulace stavby'!AN8</f>
        <v>10. 2. 2025</v>
      </c>
      <c r="L12" s="35"/>
    </row>
    <row r="13" spans="2:46" s="34" customFormat="1" ht="10.9" customHeight="1">
      <c r="B13" s="35"/>
      <c r="L13" s="35"/>
    </row>
    <row r="14" spans="2:46" s="34" customFormat="1" ht="12" customHeight="1">
      <c r="B14" s="35"/>
      <c r="D14" s="29" t="s">
        <v>23</v>
      </c>
      <c r="I14" s="29" t="s">
        <v>24</v>
      </c>
      <c r="J14" s="30" t="s">
        <v>1</v>
      </c>
      <c r="L14" s="35"/>
    </row>
    <row r="15" spans="2:46" s="34" customFormat="1" ht="18" customHeight="1">
      <c r="B15" s="35"/>
      <c r="E15" s="30" t="s">
        <v>25</v>
      </c>
      <c r="I15" s="29" t="s">
        <v>26</v>
      </c>
      <c r="J15" s="30" t="s">
        <v>1</v>
      </c>
      <c r="L15" s="35"/>
    </row>
    <row r="16" spans="2:46" s="34" customFormat="1" ht="6.95" customHeight="1">
      <c r="B16" s="35"/>
      <c r="L16" s="35"/>
    </row>
    <row r="17" spans="2:12" s="34" customFormat="1" ht="12" customHeight="1">
      <c r="B17" s="35"/>
      <c r="D17" s="29" t="s">
        <v>27</v>
      </c>
      <c r="I17" s="29" t="s">
        <v>24</v>
      </c>
      <c r="J17" s="1" t="str">
        <f>'Rekapitulace stavby'!AN13</f>
        <v>Vyplň údaj</v>
      </c>
      <c r="L17" s="35"/>
    </row>
    <row r="18" spans="2:12" s="34" customFormat="1" ht="18" customHeight="1">
      <c r="B18" s="35"/>
      <c r="E18" s="11" t="str">
        <f>'Rekapitulace stavby'!E14</f>
        <v>Vyplň údaj</v>
      </c>
      <c r="F18" s="228"/>
      <c r="G18" s="228"/>
      <c r="H18" s="228"/>
      <c r="I18" s="29" t="s">
        <v>26</v>
      </c>
      <c r="J18" s="1" t="str">
        <f>'Rekapitulace stavby'!AN14</f>
        <v>Vyplň údaj</v>
      </c>
      <c r="L18" s="35"/>
    </row>
    <row r="19" spans="2:12" s="34" customFormat="1" ht="6.95" customHeight="1">
      <c r="B19" s="35"/>
      <c r="L19" s="35"/>
    </row>
    <row r="20" spans="2:12" s="34" customFormat="1" ht="12" customHeight="1">
      <c r="B20" s="35"/>
      <c r="D20" s="29" t="s">
        <v>29</v>
      </c>
      <c r="I20" s="29" t="s">
        <v>24</v>
      </c>
      <c r="J20" s="30" t="s">
        <v>1</v>
      </c>
      <c r="L20" s="35"/>
    </row>
    <row r="21" spans="2:12" s="34" customFormat="1" ht="18" customHeight="1">
      <c r="B21" s="35"/>
      <c r="E21" s="30" t="s">
        <v>30</v>
      </c>
      <c r="I21" s="29" t="s">
        <v>26</v>
      </c>
      <c r="J21" s="30" t="s">
        <v>1</v>
      </c>
      <c r="L21" s="35"/>
    </row>
    <row r="22" spans="2:12" s="34" customFormat="1" ht="6.95" customHeight="1">
      <c r="B22" s="35"/>
      <c r="L22" s="35"/>
    </row>
    <row r="23" spans="2:12" s="34" customFormat="1" ht="12" customHeight="1">
      <c r="B23" s="35"/>
      <c r="D23" s="29" t="s">
        <v>32</v>
      </c>
      <c r="I23" s="29" t="s">
        <v>24</v>
      </c>
      <c r="J23" s="30" t="s">
        <v>1</v>
      </c>
      <c r="L23" s="35"/>
    </row>
    <row r="24" spans="2:12" s="34" customFormat="1" ht="18" customHeight="1">
      <c r="B24" s="35"/>
      <c r="E24" s="30" t="s">
        <v>33</v>
      </c>
      <c r="I24" s="29" t="s">
        <v>26</v>
      </c>
      <c r="J24" s="30" t="s">
        <v>1</v>
      </c>
      <c r="L24" s="35"/>
    </row>
    <row r="25" spans="2:12" s="34" customFormat="1" ht="6.95" customHeight="1">
      <c r="B25" s="35"/>
      <c r="L25" s="35"/>
    </row>
    <row r="26" spans="2:12" s="34" customFormat="1" ht="12" customHeight="1">
      <c r="B26" s="35"/>
      <c r="D26" s="29" t="s">
        <v>34</v>
      </c>
      <c r="L26" s="35"/>
    </row>
    <row r="27" spans="2:12" s="125" customFormat="1" ht="16.5" customHeight="1">
      <c r="B27" s="124"/>
      <c r="E27" s="32" t="s">
        <v>1</v>
      </c>
      <c r="F27" s="32"/>
      <c r="G27" s="32"/>
      <c r="H27" s="32"/>
      <c r="L27" s="124"/>
    </row>
    <row r="28" spans="2:12" s="34" customFormat="1" ht="6.95" customHeight="1">
      <c r="B28" s="35"/>
      <c r="L28" s="35"/>
    </row>
    <row r="29" spans="2:12" s="34" customFormat="1" ht="6.95" customHeight="1">
      <c r="B29" s="35"/>
      <c r="D29" s="75"/>
      <c r="E29" s="75"/>
      <c r="F29" s="75"/>
      <c r="G29" s="75"/>
      <c r="H29" s="75"/>
      <c r="I29" s="75"/>
      <c r="J29" s="75"/>
      <c r="K29" s="75"/>
      <c r="L29" s="35"/>
    </row>
    <row r="30" spans="2:12" s="34" customFormat="1" ht="25.35" customHeight="1">
      <c r="B30" s="35"/>
      <c r="D30" s="126" t="s">
        <v>35</v>
      </c>
      <c r="J30" s="127">
        <f>ROUND(J131, 2)</f>
        <v>0</v>
      </c>
      <c r="L30" s="35"/>
    </row>
    <row r="31" spans="2:12" s="34" customFormat="1" ht="6.95" customHeight="1">
      <c r="B31" s="35"/>
      <c r="D31" s="75"/>
      <c r="E31" s="75"/>
      <c r="F31" s="75"/>
      <c r="G31" s="75"/>
      <c r="H31" s="75"/>
      <c r="I31" s="75"/>
      <c r="J31" s="75"/>
      <c r="K31" s="75"/>
      <c r="L31" s="35"/>
    </row>
    <row r="32" spans="2:12" s="34" customFormat="1" ht="14.45" customHeight="1">
      <c r="B32" s="35"/>
      <c r="F32" s="128" t="s">
        <v>37</v>
      </c>
      <c r="I32" s="128" t="s">
        <v>36</v>
      </c>
      <c r="J32" s="128" t="s">
        <v>38</v>
      </c>
      <c r="L32" s="35"/>
    </row>
    <row r="33" spans="2:12" s="34" customFormat="1" ht="14.45" customHeight="1">
      <c r="B33" s="35"/>
      <c r="D33" s="129" t="s">
        <v>39</v>
      </c>
      <c r="E33" s="29" t="s">
        <v>40</v>
      </c>
      <c r="F33" s="130">
        <f>ROUND((SUM(BE131:BE302)),  2)</f>
        <v>0</v>
      </c>
      <c r="I33" s="131">
        <v>0.21</v>
      </c>
      <c r="J33" s="130">
        <f>ROUND(((SUM(BE131:BE302))*I33),  2)</f>
        <v>0</v>
      </c>
      <c r="L33" s="35"/>
    </row>
    <row r="34" spans="2:12" s="34" customFormat="1" ht="14.45" customHeight="1">
      <c r="B34" s="35"/>
      <c r="E34" s="29" t="s">
        <v>41</v>
      </c>
      <c r="F34" s="130">
        <f>ROUND((SUM(BF131:BF302)),  2)</f>
        <v>0</v>
      </c>
      <c r="I34" s="131">
        <v>0.12</v>
      </c>
      <c r="J34" s="130">
        <f>ROUND(((SUM(BF131:BF302))*I34),  2)</f>
        <v>0</v>
      </c>
      <c r="L34" s="35"/>
    </row>
    <row r="35" spans="2:12" s="34" customFormat="1" ht="14.45" hidden="1" customHeight="1">
      <c r="B35" s="35"/>
      <c r="E35" s="29" t="s">
        <v>42</v>
      </c>
      <c r="F35" s="130">
        <f>ROUND((SUM(BG131:BG302)),  2)</f>
        <v>0</v>
      </c>
      <c r="I35" s="131">
        <v>0.21</v>
      </c>
      <c r="J35" s="130">
        <f>0</f>
        <v>0</v>
      </c>
      <c r="L35" s="35"/>
    </row>
    <row r="36" spans="2:12" s="34" customFormat="1" ht="14.45" hidden="1" customHeight="1">
      <c r="B36" s="35"/>
      <c r="E36" s="29" t="s">
        <v>43</v>
      </c>
      <c r="F36" s="130">
        <f>ROUND((SUM(BH131:BH302)),  2)</f>
        <v>0</v>
      </c>
      <c r="I36" s="131">
        <v>0.12</v>
      </c>
      <c r="J36" s="130">
        <f>0</f>
        <v>0</v>
      </c>
      <c r="L36" s="35"/>
    </row>
    <row r="37" spans="2:12" s="34" customFormat="1" ht="14.45" hidden="1" customHeight="1">
      <c r="B37" s="35"/>
      <c r="E37" s="29" t="s">
        <v>44</v>
      </c>
      <c r="F37" s="130">
        <f>ROUND((SUM(BI131:BI302)),  2)</f>
        <v>0</v>
      </c>
      <c r="I37" s="131">
        <v>0</v>
      </c>
      <c r="J37" s="130">
        <f>0</f>
        <v>0</v>
      </c>
      <c r="L37" s="35"/>
    </row>
    <row r="38" spans="2:12" s="34" customFormat="1" ht="6.95" customHeight="1">
      <c r="B38" s="35"/>
      <c r="L38" s="35"/>
    </row>
    <row r="39" spans="2:12" s="34" customFormat="1" ht="25.35" customHeight="1">
      <c r="B39" s="35"/>
      <c r="C39" s="132"/>
      <c r="D39" s="133" t="s">
        <v>45</v>
      </c>
      <c r="E39" s="82"/>
      <c r="F39" s="82"/>
      <c r="G39" s="134" t="s">
        <v>46</v>
      </c>
      <c r="H39" s="135" t="s">
        <v>47</v>
      </c>
      <c r="I39" s="82"/>
      <c r="J39" s="136">
        <f>SUM(J30:J37)</f>
        <v>0</v>
      </c>
      <c r="K39" s="137"/>
      <c r="L39" s="35"/>
    </row>
    <row r="40" spans="2:12" s="34" customFormat="1" ht="14.45" customHeight="1">
      <c r="B40" s="35"/>
      <c r="L40" s="35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34" customFormat="1" ht="14.45" customHeight="1">
      <c r="B50" s="35"/>
      <c r="D50" s="55" t="s">
        <v>48</v>
      </c>
      <c r="E50" s="56"/>
      <c r="F50" s="56"/>
      <c r="G50" s="55" t="s">
        <v>49</v>
      </c>
      <c r="H50" s="56"/>
      <c r="I50" s="56"/>
      <c r="J50" s="56"/>
      <c r="K50" s="56"/>
      <c r="L50" s="35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34" customFormat="1" ht="12.75">
      <c r="B61" s="35"/>
      <c r="D61" s="57" t="s">
        <v>50</v>
      </c>
      <c r="E61" s="37"/>
      <c r="F61" s="138" t="s">
        <v>51</v>
      </c>
      <c r="G61" s="57" t="s">
        <v>50</v>
      </c>
      <c r="H61" s="37"/>
      <c r="I61" s="37"/>
      <c r="J61" s="139" t="s">
        <v>51</v>
      </c>
      <c r="K61" s="37"/>
      <c r="L61" s="35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34" customFormat="1" ht="12.75">
      <c r="B65" s="35"/>
      <c r="D65" s="55" t="s">
        <v>52</v>
      </c>
      <c r="E65" s="56"/>
      <c r="F65" s="56"/>
      <c r="G65" s="55" t="s">
        <v>53</v>
      </c>
      <c r="H65" s="56"/>
      <c r="I65" s="56"/>
      <c r="J65" s="56"/>
      <c r="K65" s="56"/>
      <c r="L65" s="35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34" customFormat="1" ht="12.75">
      <c r="B76" s="35"/>
      <c r="D76" s="57" t="s">
        <v>50</v>
      </c>
      <c r="E76" s="37"/>
      <c r="F76" s="138" t="s">
        <v>51</v>
      </c>
      <c r="G76" s="57" t="s">
        <v>50</v>
      </c>
      <c r="H76" s="37"/>
      <c r="I76" s="37"/>
      <c r="J76" s="139" t="s">
        <v>51</v>
      </c>
      <c r="K76" s="37"/>
      <c r="L76" s="35"/>
    </row>
    <row r="77" spans="2:12" s="34" customFormat="1" ht="14.45" customHeight="1"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35"/>
    </row>
    <row r="81" spans="2:47" s="34" customFormat="1" ht="6.95" customHeight="1"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35"/>
    </row>
    <row r="82" spans="2:47" s="34" customFormat="1" ht="24.95" customHeight="1">
      <c r="B82" s="35"/>
      <c r="C82" s="20" t="s">
        <v>89</v>
      </c>
      <c r="L82" s="35"/>
    </row>
    <row r="83" spans="2:47" s="34" customFormat="1" ht="6.95" customHeight="1">
      <c r="B83" s="35"/>
      <c r="L83" s="35"/>
    </row>
    <row r="84" spans="2:47" s="34" customFormat="1" ht="12" customHeight="1">
      <c r="B84" s="35"/>
      <c r="C84" s="29" t="s">
        <v>15</v>
      </c>
      <c r="L84" s="35"/>
    </row>
    <row r="85" spans="2:47" s="34" customFormat="1" ht="16.5" customHeight="1">
      <c r="B85" s="35"/>
      <c r="E85" s="120" t="str">
        <f>E7</f>
        <v>Slezská univerzita - p. č. 1210/8</v>
      </c>
      <c r="F85" s="121"/>
      <c r="G85" s="121"/>
      <c r="H85" s="121"/>
      <c r="L85" s="35"/>
    </row>
    <row r="86" spans="2:47" s="34" customFormat="1" ht="12" customHeight="1">
      <c r="B86" s="35"/>
      <c r="C86" s="29" t="s">
        <v>87</v>
      </c>
      <c r="L86" s="35"/>
    </row>
    <row r="87" spans="2:47" s="34" customFormat="1" ht="16.5" customHeight="1">
      <c r="B87" s="35"/>
      <c r="E87" s="67" t="str">
        <f>E9</f>
        <v>01 - Stavební úpravy a modernizace učebny A 211</v>
      </c>
      <c r="F87" s="122"/>
      <c r="G87" s="122"/>
      <c r="H87" s="122"/>
      <c r="L87" s="35"/>
    </row>
    <row r="88" spans="2:47" s="34" customFormat="1" ht="6.95" customHeight="1">
      <c r="B88" s="35"/>
      <c r="L88" s="35"/>
    </row>
    <row r="89" spans="2:47" s="34" customFormat="1" ht="12" customHeight="1">
      <c r="B89" s="35"/>
      <c r="C89" s="29" t="s">
        <v>19</v>
      </c>
      <c r="F89" s="30" t="str">
        <f>F12</f>
        <v>Karviná</v>
      </c>
      <c r="I89" s="29" t="s">
        <v>21</v>
      </c>
      <c r="J89" s="123" t="str">
        <f>IF(J12="","",J12)</f>
        <v>10. 2. 2025</v>
      </c>
      <c r="L89" s="35"/>
    </row>
    <row r="90" spans="2:47" s="34" customFormat="1" ht="6.95" customHeight="1">
      <c r="B90" s="35"/>
      <c r="L90" s="35"/>
    </row>
    <row r="91" spans="2:47" s="34" customFormat="1" ht="25.7" customHeight="1">
      <c r="B91" s="35"/>
      <c r="C91" s="29" t="s">
        <v>23</v>
      </c>
      <c r="F91" s="30" t="str">
        <f>E15</f>
        <v>Slezská univerzita v Opavě</v>
      </c>
      <c r="I91" s="29" t="s">
        <v>29</v>
      </c>
      <c r="J91" s="140" t="str">
        <f>E21</f>
        <v>ing. Kateřina Swiatková</v>
      </c>
      <c r="L91" s="35"/>
    </row>
    <row r="92" spans="2:47" s="34" customFormat="1" ht="15.2" customHeight="1">
      <c r="B92" s="35"/>
      <c r="C92" s="29" t="s">
        <v>27</v>
      </c>
      <c r="F92" s="30" t="str">
        <f>IF(E18="","",E18)</f>
        <v>Vyplň údaj</v>
      </c>
      <c r="I92" s="29" t="s">
        <v>32</v>
      </c>
      <c r="J92" s="140" t="str">
        <f>E24</f>
        <v>ing. Jiří Krejča</v>
      </c>
      <c r="L92" s="35"/>
    </row>
    <row r="93" spans="2:47" s="34" customFormat="1" ht="10.35" customHeight="1">
      <c r="B93" s="35"/>
      <c r="L93" s="35"/>
    </row>
    <row r="94" spans="2:47" s="34" customFormat="1" ht="29.25" customHeight="1">
      <c r="B94" s="35"/>
      <c r="C94" s="141" t="s">
        <v>90</v>
      </c>
      <c r="D94" s="132"/>
      <c r="E94" s="132"/>
      <c r="F94" s="132"/>
      <c r="G94" s="132"/>
      <c r="H94" s="132"/>
      <c r="I94" s="132"/>
      <c r="J94" s="142" t="s">
        <v>91</v>
      </c>
      <c r="K94" s="132"/>
      <c r="L94" s="35"/>
    </row>
    <row r="95" spans="2:47" s="34" customFormat="1" ht="10.35" customHeight="1">
      <c r="B95" s="35"/>
      <c r="L95" s="35"/>
    </row>
    <row r="96" spans="2:47" s="34" customFormat="1" ht="22.9" customHeight="1">
      <c r="B96" s="35"/>
      <c r="C96" s="143" t="s">
        <v>92</v>
      </c>
      <c r="J96" s="127">
        <f>J131</f>
        <v>0</v>
      </c>
      <c r="L96" s="35"/>
      <c r="AU96" s="16" t="s">
        <v>93</v>
      </c>
    </row>
    <row r="97" spans="2:12" s="145" customFormat="1" ht="24.95" customHeight="1">
      <c r="B97" s="144"/>
      <c r="D97" s="146" t="s">
        <v>94</v>
      </c>
      <c r="E97" s="147"/>
      <c r="F97" s="147"/>
      <c r="G97" s="147"/>
      <c r="H97" s="147"/>
      <c r="I97" s="147"/>
      <c r="J97" s="148">
        <f>J132</f>
        <v>0</v>
      </c>
      <c r="L97" s="144"/>
    </row>
    <row r="98" spans="2:12" s="150" customFormat="1" ht="19.899999999999999" customHeight="1">
      <c r="B98" s="149"/>
      <c r="D98" s="151" t="s">
        <v>95</v>
      </c>
      <c r="E98" s="152"/>
      <c r="F98" s="152"/>
      <c r="G98" s="152"/>
      <c r="H98" s="152"/>
      <c r="I98" s="152"/>
      <c r="J98" s="153">
        <f>J133</f>
        <v>0</v>
      </c>
      <c r="L98" s="149"/>
    </row>
    <row r="99" spans="2:12" s="150" customFormat="1" ht="19.899999999999999" customHeight="1">
      <c r="B99" s="149"/>
      <c r="D99" s="151" t="s">
        <v>96</v>
      </c>
      <c r="E99" s="152"/>
      <c r="F99" s="152"/>
      <c r="G99" s="152"/>
      <c r="H99" s="152"/>
      <c r="I99" s="152"/>
      <c r="J99" s="153">
        <f>J168</f>
        <v>0</v>
      </c>
      <c r="L99" s="149"/>
    </row>
    <row r="100" spans="2:12" s="150" customFormat="1" ht="19.899999999999999" customHeight="1">
      <c r="B100" s="149"/>
      <c r="D100" s="151" t="s">
        <v>97</v>
      </c>
      <c r="E100" s="152"/>
      <c r="F100" s="152"/>
      <c r="G100" s="152"/>
      <c r="H100" s="152"/>
      <c r="I100" s="152"/>
      <c r="J100" s="153">
        <f>J172</f>
        <v>0</v>
      </c>
      <c r="L100" s="149"/>
    </row>
    <row r="101" spans="2:12" s="150" customFormat="1" ht="19.899999999999999" customHeight="1">
      <c r="B101" s="149"/>
      <c r="D101" s="151" t="s">
        <v>98</v>
      </c>
      <c r="E101" s="152"/>
      <c r="F101" s="152"/>
      <c r="G101" s="152"/>
      <c r="H101" s="152"/>
      <c r="I101" s="152"/>
      <c r="J101" s="153">
        <f>J176</f>
        <v>0</v>
      </c>
      <c r="L101" s="149"/>
    </row>
    <row r="102" spans="2:12" s="150" customFormat="1" ht="19.899999999999999" customHeight="1">
      <c r="B102" s="149"/>
      <c r="D102" s="151" t="s">
        <v>99</v>
      </c>
      <c r="E102" s="152"/>
      <c r="F102" s="152"/>
      <c r="G102" s="152"/>
      <c r="H102" s="152"/>
      <c r="I102" s="152"/>
      <c r="J102" s="153">
        <f>J187</f>
        <v>0</v>
      </c>
      <c r="L102" s="149"/>
    </row>
    <row r="103" spans="2:12" s="150" customFormat="1" ht="19.899999999999999" customHeight="1">
      <c r="B103" s="149"/>
      <c r="D103" s="151" t="s">
        <v>100</v>
      </c>
      <c r="E103" s="152"/>
      <c r="F103" s="152"/>
      <c r="G103" s="152"/>
      <c r="H103" s="152"/>
      <c r="I103" s="152"/>
      <c r="J103" s="153">
        <f>J197</f>
        <v>0</v>
      </c>
      <c r="L103" s="149"/>
    </row>
    <row r="104" spans="2:12" s="145" customFormat="1" ht="24.95" customHeight="1">
      <c r="B104" s="144"/>
      <c r="D104" s="146" t="s">
        <v>101</v>
      </c>
      <c r="E104" s="147"/>
      <c r="F104" s="147"/>
      <c r="G104" s="147"/>
      <c r="H104" s="147"/>
      <c r="I104" s="147"/>
      <c r="J104" s="148">
        <f>J200</f>
        <v>0</v>
      </c>
      <c r="L104" s="144"/>
    </row>
    <row r="105" spans="2:12" s="150" customFormat="1" ht="19.899999999999999" customHeight="1">
      <c r="B105" s="149"/>
      <c r="D105" s="151" t="s">
        <v>102</v>
      </c>
      <c r="E105" s="152"/>
      <c r="F105" s="152"/>
      <c r="G105" s="152"/>
      <c r="H105" s="152"/>
      <c r="I105" s="152"/>
      <c r="J105" s="153">
        <f>J201</f>
        <v>0</v>
      </c>
      <c r="L105" s="149"/>
    </row>
    <row r="106" spans="2:12" s="150" customFormat="1" ht="19.899999999999999" customHeight="1">
      <c r="B106" s="149"/>
      <c r="D106" s="151" t="s">
        <v>103</v>
      </c>
      <c r="E106" s="152"/>
      <c r="F106" s="152"/>
      <c r="G106" s="152"/>
      <c r="H106" s="152"/>
      <c r="I106" s="152"/>
      <c r="J106" s="153">
        <f>J205</f>
        <v>0</v>
      </c>
      <c r="L106" s="149"/>
    </row>
    <row r="107" spans="2:12" s="150" customFormat="1" ht="19.899999999999999" customHeight="1">
      <c r="B107" s="149"/>
      <c r="D107" s="151" t="s">
        <v>104</v>
      </c>
      <c r="E107" s="152"/>
      <c r="F107" s="152"/>
      <c r="G107" s="152"/>
      <c r="H107" s="152"/>
      <c r="I107" s="152"/>
      <c r="J107" s="153">
        <f>J213</f>
        <v>0</v>
      </c>
      <c r="L107" s="149"/>
    </row>
    <row r="108" spans="2:12" s="150" customFormat="1" ht="19.899999999999999" customHeight="1">
      <c r="B108" s="149"/>
      <c r="D108" s="151" t="s">
        <v>105</v>
      </c>
      <c r="E108" s="152"/>
      <c r="F108" s="152"/>
      <c r="G108" s="152"/>
      <c r="H108" s="152"/>
      <c r="I108" s="152"/>
      <c r="J108" s="153">
        <f>J237</f>
        <v>0</v>
      </c>
      <c r="L108" s="149"/>
    </row>
    <row r="109" spans="2:12" s="150" customFormat="1" ht="19.899999999999999" customHeight="1">
      <c r="B109" s="149"/>
      <c r="D109" s="151" t="s">
        <v>106</v>
      </c>
      <c r="E109" s="152"/>
      <c r="F109" s="152"/>
      <c r="G109" s="152"/>
      <c r="H109" s="152"/>
      <c r="I109" s="152"/>
      <c r="J109" s="153">
        <f>J242</f>
        <v>0</v>
      </c>
      <c r="L109" s="149"/>
    </row>
    <row r="110" spans="2:12" s="150" customFormat="1" ht="19.899999999999999" customHeight="1">
      <c r="B110" s="149"/>
      <c r="D110" s="151" t="s">
        <v>107</v>
      </c>
      <c r="E110" s="152"/>
      <c r="F110" s="152"/>
      <c r="G110" s="152"/>
      <c r="H110" s="152"/>
      <c r="I110" s="152"/>
      <c r="J110" s="153">
        <f>J281</f>
        <v>0</v>
      </c>
      <c r="L110" s="149"/>
    </row>
    <row r="111" spans="2:12" s="150" customFormat="1" ht="19.899999999999999" customHeight="1">
      <c r="B111" s="149"/>
      <c r="D111" s="151" t="s">
        <v>108</v>
      </c>
      <c r="E111" s="152"/>
      <c r="F111" s="152"/>
      <c r="G111" s="152"/>
      <c r="H111" s="152"/>
      <c r="I111" s="152"/>
      <c r="J111" s="153">
        <f>J300</f>
        <v>0</v>
      </c>
      <c r="L111" s="149"/>
    </row>
    <row r="112" spans="2:12" s="34" customFormat="1" ht="21.75" customHeight="1">
      <c r="B112" s="35"/>
      <c r="L112" s="35"/>
    </row>
    <row r="113" spans="2:12" s="34" customFormat="1" ht="6.95" customHeight="1">
      <c r="B113" s="58"/>
      <c r="C113" s="59"/>
      <c r="D113" s="59"/>
      <c r="E113" s="59"/>
      <c r="F113" s="59"/>
      <c r="G113" s="59"/>
      <c r="H113" s="59"/>
      <c r="I113" s="59"/>
      <c r="J113" s="59"/>
      <c r="K113" s="59"/>
      <c r="L113" s="35"/>
    </row>
    <row r="117" spans="2:12" s="34" customFormat="1" ht="6.95" customHeight="1">
      <c r="B117" s="60"/>
      <c r="C117" s="61"/>
      <c r="D117" s="61"/>
      <c r="E117" s="61"/>
      <c r="F117" s="61"/>
      <c r="G117" s="61"/>
      <c r="H117" s="61"/>
      <c r="I117" s="61"/>
      <c r="J117" s="61"/>
      <c r="K117" s="61"/>
      <c r="L117" s="35"/>
    </row>
    <row r="118" spans="2:12" s="34" customFormat="1" ht="24.95" customHeight="1">
      <c r="B118" s="35"/>
      <c r="C118" s="20" t="s">
        <v>109</v>
      </c>
      <c r="L118" s="35"/>
    </row>
    <row r="119" spans="2:12" s="34" customFormat="1" ht="6.95" customHeight="1">
      <c r="B119" s="35"/>
      <c r="L119" s="35"/>
    </row>
    <row r="120" spans="2:12" s="34" customFormat="1" ht="12" customHeight="1">
      <c r="B120" s="35"/>
      <c r="C120" s="29" t="s">
        <v>15</v>
      </c>
      <c r="L120" s="35"/>
    </row>
    <row r="121" spans="2:12" s="34" customFormat="1" ht="16.5" customHeight="1">
      <c r="B121" s="35"/>
      <c r="E121" s="120" t="str">
        <f>E7</f>
        <v>Slezská univerzita - p. č. 1210/8</v>
      </c>
      <c r="F121" s="121"/>
      <c r="G121" s="121"/>
      <c r="H121" s="121"/>
      <c r="L121" s="35"/>
    </row>
    <row r="122" spans="2:12" s="34" customFormat="1" ht="12" customHeight="1">
      <c r="B122" s="35"/>
      <c r="C122" s="29" t="s">
        <v>87</v>
      </c>
      <c r="L122" s="35"/>
    </row>
    <row r="123" spans="2:12" s="34" customFormat="1" ht="16.5" customHeight="1">
      <c r="B123" s="35"/>
      <c r="E123" s="67" t="str">
        <f>E9</f>
        <v>01 - Stavební úpravy a modernizace učebny A 211</v>
      </c>
      <c r="F123" s="122"/>
      <c r="G123" s="122"/>
      <c r="H123" s="122"/>
      <c r="L123" s="35"/>
    </row>
    <row r="124" spans="2:12" s="34" customFormat="1" ht="6.95" customHeight="1">
      <c r="B124" s="35"/>
      <c r="L124" s="35"/>
    </row>
    <row r="125" spans="2:12" s="34" customFormat="1" ht="12" customHeight="1">
      <c r="B125" s="35"/>
      <c r="C125" s="29" t="s">
        <v>19</v>
      </c>
      <c r="F125" s="30" t="str">
        <f>F12</f>
        <v>Karviná</v>
      </c>
      <c r="I125" s="29" t="s">
        <v>21</v>
      </c>
      <c r="J125" s="123" t="str">
        <f>IF(J12="","",J12)</f>
        <v>10. 2. 2025</v>
      </c>
      <c r="L125" s="35"/>
    </row>
    <row r="126" spans="2:12" s="34" customFormat="1" ht="6.95" customHeight="1">
      <c r="B126" s="35"/>
      <c r="L126" s="35"/>
    </row>
    <row r="127" spans="2:12" s="34" customFormat="1" ht="25.7" customHeight="1">
      <c r="B127" s="35"/>
      <c r="C127" s="29" t="s">
        <v>23</v>
      </c>
      <c r="F127" s="30" t="str">
        <f>E15</f>
        <v>Slezská univerzita v Opavě</v>
      </c>
      <c r="I127" s="29" t="s">
        <v>29</v>
      </c>
      <c r="J127" s="140" t="str">
        <f>E21</f>
        <v>ing. Kateřina Swiatková</v>
      </c>
      <c r="L127" s="35"/>
    </row>
    <row r="128" spans="2:12" s="34" customFormat="1" ht="15.2" customHeight="1">
      <c r="B128" s="35"/>
      <c r="C128" s="29" t="s">
        <v>27</v>
      </c>
      <c r="F128" s="30" t="str">
        <f>IF(E18="","",E18)</f>
        <v>Vyplň údaj</v>
      </c>
      <c r="I128" s="29" t="s">
        <v>32</v>
      </c>
      <c r="J128" s="140" t="str">
        <f>E24</f>
        <v>ing. Jiří Krejča</v>
      </c>
      <c r="L128" s="35"/>
    </row>
    <row r="129" spans="2:65" s="34" customFormat="1" ht="10.35" customHeight="1">
      <c r="B129" s="35"/>
      <c r="L129" s="35"/>
    </row>
    <row r="130" spans="2:65" s="159" customFormat="1" ht="29.25" customHeight="1">
      <c r="B130" s="154"/>
      <c r="C130" s="155" t="s">
        <v>110</v>
      </c>
      <c r="D130" s="156" t="s">
        <v>60</v>
      </c>
      <c r="E130" s="156" t="s">
        <v>56</v>
      </c>
      <c r="F130" s="156" t="s">
        <v>57</v>
      </c>
      <c r="G130" s="156" t="s">
        <v>111</v>
      </c>
      <c r="H130" s="156" t="s">
        <v>112</v>
      </c>
      <c r="I130" s="156" t="s">
        <v>113</v>
      </c>
      <c r="J130" s="157" t="s">
        <v>91</v>
      </c>
      <c r="K130" s="158" t="s">
        <v>114</v>
      </c>
      <c r="L130" s="154"/>
      <c r="M130" s="87" t="s">
        <v>1</v>
      </c>
      <c r="N130" s="88" t="s">
        <v>39</v>
      </c>
      <c r="O130" s="88" t="s">
        <v>115</v>
      </c>
      <c r="P130" s="88" t="s">
        <v>116</v>
      </c>
      <c r="Q130" s="88" t="s">
        <v>117</v>
      </c>
      <c r="R130" s="88" t="s">
        <v>118</v>
      </c>
      <c r="S130" s="88" t="s">
        <v>119</v>
      </c>
      <c r="T130" s="89" t="s">
        <v>120</v>
      </c>
    </row>
    <row r="131" spans="2:65" s="34" customFormat="1" ht="22.9" customHeight="1">
      <c r="B131" s="35"/>
      <c r="C131" s="93" t="s">
        <v>121</v>
      </c>
      <c r="J131" s="160">
        <f>BK131</f>
        <v>0</v>
      </c>
      <c r="L131" s="35"/>
      <c r="M131" s="90"/>
      <c r="N131" s="75"/>
      <c r="O131" s="75"/>
      <c r="P131" s="161">
        <f>P132+P200</f>
        <v>0</v>
      </c>
      <c r="Q131" s="75"/>
      <c r="R131" s="161">
        <f>R132+R200</f>
        <v>4.1116942000000005</v>
      </c>
      <c r="S131" s="75"/>
      <c r="T131" s="162">
        <f>T132+T200</f>
        <v>6.0650548999999998</v>
      </c>
      <c r="AT131" s="16" t="s">
        <v>74</v>
      </c>
      <c r="AU131" s="16" t="s">
        <v>93</v>
      </c>
      <c r="BK131" s="163">
        <f>BK132+BK200</f>
        <v>0</v>
      </c>
    </row>
    <row r="132" spans="2:65" s="165" customFormat="1" ht="25.9" customHeight="1">
      <c r="B132" s="164"/>
      <c r="D132" s="166" t="s">
        <v>74</v>
      </c>
      <c r="E132" s="167" t="s">
        <v>122</v>
      </c>
      <c r="F132" s="167" t="s">
        <v>123</v>
      </c>
      <c r="J132" s="168">
        <f>BK132</f>
        <v>0</v>
      </c>
      <c r="L132" s="164"/>
      <c r="M132" s="169"/>
      <c r="P132" s="170">
        <f>P133+P168+P172+P176+P187+P197</f>
        <v>0</v>
      </c>
      <c r="R132" s="170">
        <f>R133+R168+R172+R176+R187+R197</f>
        <v>1.0411003999999999</v>
      </c>
      <c r="T132" s="171">
        <f>T133+T168+T172+T176+T187+T197</f>
        <v>3.5636999999999999</v>
      </c>
      <c r="AR132" s="166" t="s">
        <v>83</v>
      </c>
      <c r="AT132" s="172" t="s">
        <v>74</v>
      </c>
      <c r="AU132" s="172" t="s">
        <v>75</v>
      </c>
      <c r="AY132" s="166" t="s">
        <v>124</v>
      </c>
      <c r="BK132" s="173">
        <f>BK133+BK168+BK172+BK176+BK187+BK197</f>
        <v>0</v>
      </c>
    </row>
    <row r="133" spans="2:65" s="165" customFormat="1" ht="22.9" customHeight="1">
      <c r="B133" s="164"/>
      <c r="D133" s="166" t="s">
        <v>74</v>
      </c>
      <c r="E133" s="174" t="s">
        <v>125</v>
      </c>
      <c r="F133" s="174" t="s">
        <v>126</v>
      </c>
      <c r="J133" s="175">
        <f>BK133</f>
        <v>0</v>
      </c>
      <c r="L133" s="164"/>
      <c r="M133" s="169"/>
      <c r="P133" s="170">
        <f>SUM(P134:P167)</f>
        <v>0</v>
      </c>
      <c r="R133" s="170">
        <f>SUM(R134:R167)</f>
        <v>1.0371804</v>
      </c>
      <c r="T133" s="171">
        <f>SUM(T134:T167)</f>
        <v>5.0220000000000001E-2</v>
      </c>
      <c r="AR133" s="166" t="s">
        <v>83</v>
      </c>
      <c r="AT133" s="172" t="s">
        <v>74</v>
      </c>
      <c r="AU133" s="172" t="s">
        <v>83</v>
      </c>
      <c r="AY133" s="166" t="s">
        <v>124</v>
      </c>
      <c r="BK133" s="173">
        <f>SUM(BK134:BK167)</f>
        <v>0</v>
      </c>
    </row>
    <row r="134" spans="2:65" s="34" customFormat="1" ht="24.2" customHeight="1">
      <c r="B134" s="35"/>
      <c r="C134" s="176" t="s">
        <v>83</v>
      </c>
      <c r="D134" s="176" t="s">
        <v>127</v>
      </c>
      <c r="E134" s="177" t="s">
        <v>128</v>
      </c>
      <c r="F134" s="178" t="s">
        <v>129</v>
      </c>
      <c r="G134" s="179" t="s">
        <v>130</v>
      </c>
      <c r="H134" s="180">
        <v>17.670000000000002</v>
      </c>
      <c r="I134" s="4"/>
      <c r="J134" s="181">
        <f>ROUND(I134*H134,2)</f>
        <v>0</v>
      </c>
      <c r="K134" s="182"/>
      <c r="L134" s="35"/>
      <c r="M134" s="183" t="s">
        <v>1</v>
      </c>
      <c r="N134" s="184" t="s">
        <v>40</v>
      </c>
      <c r="P134" s="185">
        <f>O134*H134</f>
        <v>0</v>
      </c>
      <c r="Q134" s="185">
        <v>6.3E-3</v>
      </c>
      <c r="R134" s="185">
        <f>Q134*H134</f>
        <v>0.11132100000000002</v>
      </c>
      <c r="S134" s="185">
        <v>0</v>
      </c>
      <c r="T134" s="186">
        <f>S134*H134</f>
        <v>0</v>
      </c>
      <c r="AR134" s="187" t="s">
        <v>131</v>
      </c>
      <c r="AT134" s="187" t="s">
        <v>127</v>
      </c>
      <c r="AU134" s="187" t="s">
        <v>85</v>
      </c>
      <c r="AY134" s="16" t="s">
        <v>124</v>
      </c>
      <c r="BE134" s="188">
        <f>IF(N134="základní",J134,0)</f>
        <v>0</v>
      </c>
      <c r="BF134" s="188">
        <f>IF(N134="snížená",J134,0)</f>
        <v>0</v>
      </c>
      <c r="BG134" s="188">
        <f>IF(N134="zákl. přenesená",J134,0)</f>
        <v>0</v>
      </c>
      <c r="BH134" s="188">
        <f>IF(N134="sníž. přenesená",J134,0)</f>
        <v>0</v>
      </c>
      <c r="BI134" s="188">
        <f>IF(N134="nulová",J134,0)</f>
        <v>0</v>
      </c>
      <c r="BJ134" s="16" t="s">
        <v>83</v>
      </c>
      <c r="BK134" s="188">
        <f>ROUND(I134*H134,2)</f>
        <v>0</v>
      </c>
      <c r="BL134" s="16" t="s">
        <v>131</v>
      </c>
      <c r="BM134" s="187" t="s">
        <v>132</v>
      </c>
    </row>
    <row r="135" spans="2:65" s="34" customFormat="1">
      <c r="B135" s="35"/>
      <c r="D135" s="189" t="s">
        <v>133</v>
      </c>
      <c r="F135" s="190" t="s">
        <v>134</v>
      </c>
      <c r="I135" s="5"/>
      <c r="L135" s="35"/>
      <c r="M135" s="191"/>
      <c r="T135" s="79"/>
      <c r="AT135" s="16" t="s">
        <v>133</v>
      </c>
      <c r="AU135" s="16" t="s">
        <v>85</v>
      </c>
    </row>
    <row r="136" spans="2:65" s="193" customFormat="1">
      <c r="B136" s="192"/>
      <c r="D136" s="194" t="s">
        <v>135</v>
      </c>
      <c r="E136" s="195" t="s">
        <v>1</v>
      </c>
      <c r="F136" s="196" t="s">
        <v>136</v>
      </c>
      <c r="H136" s="195" t="s">
        <v>1</v>
      </c>
      <c r="I136" s="6"/>
      <c r="L136" s="192"/>
      <c r="M136" s="197"/>
      <c r="T136" s="198"/>
      <c r="AT136" s="195" t="s">
        <v>135</v>
      </c>
      <c r="AU136" s="195" t="s">
        <v>85</v>
      </c>
      <c r="AV136" s="193" t="s">
        <v>83</v>
      </c>
      <c r="AW136" s="193" t="s">
        <v>31</v>
      </c>
      <c r="AX136" s="193" t="s">
        <v>75</v>
      </c>
      <c r="AY136" s="195" t="s">
        <v>124</v>
      </c>
    </row>
    <row r="137" spans="2:65" s="200" customFormat="1">
      <c r="B137" s="199"/>
      <c r="D137" s="194" t="s">
        <v>135</v>
      </c>
      <c r="E137" s="201" t="s">
        <v>1</v>
      </c>
      <c r="F137" s="202" t="s">
        <v>137</v>
      </c>
      <c r="H137" s="203">
        <v>17.670000000000002</v>
      </c>
      <c r="I137" s="7"/>
      <c r="L137" s="199"/>
      <c r="M137" s="204"/>
      <c r="T137" s="205"/>
      <c r="AT137" s="201" t="s">
        <v>135</v>
      </c>
      <c r="AU137" s="201" t="s">
        <v>85</v>
      </c>
      <c r="AV137" s="200" t="s">
        <v>85</v>
      </c>
      <c r="AW137" s="200" t="s">
        <v>31</v>
      </c>
      <c r="AX137" s="200" t="s">
        <v>83</v>
      </c>
      <c r="AY137" s="201" t="s">
        <v>124</v>
      </c>
    </row>
    <row r="138" spans="2:65" s="34" customFormat="1" ht="16.5" customHeight="1">
      <c r="B138" s="35"/>
      <c r="C138" s="176" t="s">
        <v>85</v>
      </c>
      <c r="D138" s="176" t="s">
        <v>127</v>
      </c>
      <c r="E138" s="177" t="s">
        <v>138</v>
      </c>
      <c r="F138" s="178" t="s">
        <v>139</v>
      </c>
      <c r="G138" s="179" t="s">
        <v>130</v>
      </c>
      <c r="H138" s="180">
        <v>94.05</v>
      </c>
      <c r="I138" s="4"/>
      <c r="J138" s="181">
        <f>ROUND(I138*H138,2)</f>
        <v>0</v>
      </c>
      <c r="K138" s="182"/>
      <c r="L138" s="35"/>
      <c r="M138" s="183" t="s">
        <v>1</v>
      </c>
      <c r="N138" s="184" t="s">
        <v>40</v>
      </c>
      <c r="P138" s="185">
        <f>O138*H138</f>
        <v>0</v>
      </c>
      <c r="Q138" s="185">
        <v>2.5999999999999998E-4</v>
      </c>
      <c r="R138" s="185">
        <f>Q138*H138</f>
        <v>2.4452999999999996E-2</v>
      </c>
      <c r="S138" s="185">
        <v>0</v>
      </c>
      <c r="T138" s="186">
        <f>S138*H138</f>
        <v>0</v>
      </c>
      <c r="AR138" s="187" t="s">
        <v>131</v>
      </c>
      <c r="AT138" s="187" t="s">
        <v>127</v>
      </c>
      <c r="AU138" s="187" t="s">
        <v>85</v>
      </c>
      <c r="AY138" s="16" t="s">
        <v>124</v>
      </c>
      <c r="BE138" s="188">
        <f>IF(N138="základní",J138,0)</f>
        <v>0</v>
      </c>
      <c r="BF138" s="188">
        <f>IF(N138="snížená",J138,0)</f>
        <v>0</v>
      </c>
      <c r="BG138" s="188">
        <f>IF(N138="zákl. přenesená",J138,0)</f>
        <v>0</v>
      </c>
      <c r="BH138" s="188">
        <f>IF(N138="sníž. přenesená",J138,0)</f>
        <v>0</v>
      </c>
      <c r="BI138" s="188">
        <f>IF(N138="nulová",J138,0)</f>
        <v>0</v>
      </c>
      <c r="BJ138" s="16" t="s">
        <v>83</v>
      </c>
      <c r="BK138" s="188">
        <f>ROUND(I138*H138,2)</f>
        <v>0</v>
      </c>
      <c r="BL138" s="16" t="s">
        <v>131</v>
      </c>
      <c r="BM138" s="187" t="s">
        <v>140</v>
      </c>
    </row>
    <row r="139" spans="2:65" s="34" customFormat="1">
      <c r="B139" s="35"/>
      <c r="D139" s="189" t="s">
        <v>133</v>
      </c>
      <c r="F139" s="190" t="s">
        <v>141</v>
      </c>
      <c r="I139" s="5"/>
      <c r="L139" s="35"/>
      <c r="M139" s="191"/>
      <c r="T139" s="79"/>
      <c r="AT139" s="16" t="s">
        <v>133</v>
      </c>
      <c r="AU139" s="16" t="s">
        <v>85</v>
      </c>
    </row>
    <row r="140" spans="2:65" s="200" customFormat="1">
      <c r="B140" s="199"/>
      <c r="D140" s="194" t="s">
        <v>135</v>
      </c>
      <c r="E140" s="201" t="s">
        <v>1</v>
      </c>
      <c r="F140" s="202" t="s">
        <v>142</v>
      </c>
      <c r="H140" s="203">
        <v>112.29</v>
      </c>
      <c r="I140" s="7"/>
      <c r="L140" s="199"/>
      <c r="M140" s="204"/>
      <c r="T140" s="205"/>
      <c r="AT140" s="201" t="s">
        <v>135</v>
      </c>
      <c r="AU140" s="201" t="s">
        <v>85</v>
      </c>
      <c r="AV140" s="200" t="s">
        <v>85</v>
      </c>
      <c r="AW140" s="200" t="s">
        <v>31</v>
      </c>
      <c r="AX140" s="200" t="s">
        <v>75</v>
      </c>
      <c r="AY140" s="201" t="s">
        <v>124</v>
      </c>
    </row>
    <row r="141" spans="2:65" s="193" customFormat="1">
      <c r="B141" s="192"/>
      <c r="D141" s="194" t="s">
        <v>135</v>
      </c>
      <c r="E141" s="195" t="s">
        <v>1</v>
      </c>
      <c r="F141" s="196" t="s">
        <v>143</v>
      </c>
      <c r="H141" s="195" t="s">
        <v>1</v>
      </c>
      <c r="I141" s="6"/>
      <c r="L141" s="192"/>
      <c r="M141" s="197"/>
      <c r="T141" s="198"/>
      <c r="AT141" s="195" t="s">
        <v>135</v>
      </c>
      <c r="AU141" s="195" t="s">
        <v>85</v>
      </c>
      <c r="AV141" s="193" t="s">
        <v>83</v>
      </c>
      <c r="AW141" s="193" t="s">
        <v>31</v>
      </c>
      <c r="AX141" s="193" t="s">
        <v>75</v>
      </c>
      <c r="AY141" s="195" t="s">
        <v>124</v>
      </c>
    </row>
    <row r="142" spans="2:65" s="200" customFormat="1">
      <c r="B142" s="199"/>
      <c r="D142" s="194" t="s">
        <v>135</v>
      </c>
      <c r="E142" s="201" t="s">
        <v>1</v>
      </c>
      <c r="F142" s="202" t="s">
        <v>144</v>
      </c>
      <c r="H142" s="203">
        <v>-26.45</v>
      </c>
      <c r="I142" s="7"/>
      <c r="L142" s="199"/>
      <c r="M142" s="204"/>
      <c r="T142" s="205"/>
      <c r="AT142" s="201" t="s">
        <v>135</v>
      </c>
      <c r="AU142" s="201" t="s">
        <v>85</v>
      </c>
      <c r="AV142" s="200" t="s">
        <v>85</v>
      </c>
      <c r="AW142" s="200" t="s">
        <v>31</v>
      </c>
      <c r="AX142" s="200" t="s">
        <v>75</v>
      </c>
      <c r="AY142" s="201" t="s">
        <v>124</v>
      </c>
    </row>
    <row r="143" spans="2:65" s="193" customFormat="1">
      <c r="B143" s="192"/>
      <c r="D143" s="194" t="s">
        <v>135</v>
      </c>
      <c r="E143" s="195" t="s">
        <v>1</v>
      </c>
      <c r="F143" s="196" t="s">
        <v>145</v>
      </c>
      <c r="H143" s="195" t="s">
        <v>1</v>
      </c>
      <c r="I143" s="6"/>
      <c r="L143" s="192"/>
      <c r="M143" s="197"/>
      <c r="T143" s="198"/>
      <c r="AT143" s="195" t="s">
        <v>135</v>
      </c>
      <c r="AU143" s="195" t="s">
        <v>85</v>
      </c>
      <c r="AV143" s="193" t="s">
        <v>83</v>
      </c>
      <c r="AW143" s="193" t="s">
        <v>31</v>
      </c>
      <c r="AX143" s="193" t="s">
        <v>75</v>
      </c>
      <c r="AY143" s="195" t="s">
        <v>124</v>
      </c>
    </row>
    <row r="144" spans="2:65" s="200" customFormat="1">
      <c r="B144" s="199"/>
      <c r="D144" s="194" t="s">
        <v>135</v>
      </c>
      <c r="E144" s="201" t="s">
        <v>1</v>
      </c>
      <c r="F144" s="202" t="s">
        <v>146</v>
      </c>
      <c r="H144" s="203">
        <v>8.2110000000000003</v>
      </c>
      <c r="I144" s="7"/>
      <c r="L144" s="199"/>
      <c r="M144" s="204"/>
      <c r="T144" s="205"/>
      <c r="AT144" s="201" t="s">
        <v>135</v>
      </c>
      <c r="AU144" s="201" t="s">
        <v>85</v>
      </c>
      <c r="AV144" s="200" t="s">
        <v>85</v>
      </c>
      <c r="AW144" s="200" t="s">
        <v>31</v>
      </c>
      <c r="AX144" s="200" t="s">
        <v>75</v>
      </c>
      <c r="AY144" s="201" t="s">
        <v>124</v>
      </c>
    </row>
    <row r="145" spans="2:65" s="200" customFormat="1">
      <c r="B145" s="199"/>
      <c r="D145" s="194" t="s">
        <v>135</v>
      </c>
      <c r="E145" s="201" t="s">
        <v>1</v>
      </c>
      <c r="F145" s="202" t="s">
        <v>147</v>
      </c>
      <c r="H145" s="203">
        <v>-1E-3</v>
      </c>
      <c r="I145" s="7"/>
      <c r="L145" s="199"/>
      <c r="M145" s="204"/>
      <c r="T145" s="205"/>
      <c r="AT145" s="201" t="s">
        <v>135</v>
      </c>
      <c r="AU145" s="201" t="s">
        <v>85</v>
      </c>
      <c r="AV145" s="200" t="s">
        <v>85</v>
      </c>
      <c r="AW145" s="200" t="s">
        <v>31</v>
      </c>
      <c r="AX145" s="200" t="s">
        <v>75</v>
      </c>
      <c r="AY145" s="201" t="s">
        <v>124</v>
      </c>
    </row>
    <row r="146" spans="2:65" s="207" customFormat="1">
      <c r="B146" s="206"/>
      <c r="D146" s="194" t="s">
        <v>135</v>
      </c>
      <c r="E146" s="208" t="s">
        <v>1</v>
      </c>
      <c r="F146" s="209" t="s">
        <v>148</v>
      </c>
      <c r="H146" s="210">
        <v>94.05</v>
      </c>
      <c r="I146" s="8"/>
      <c r="L146" s="206"/>
      <c r="M146" s="211"/>
      <c r="T146" s="212"/>
      <c r="AT146" s="208" t="s">
        <v>135</v>
      </c>
      <c r="AU146" s="208" t="s">
        <v>85</v>
      </c>
      <c r="AV146" s="207" t="s">
        <v>131</v>
      </c>
      <c r="AW146" s="207" t="s">
        <v>31</v>
      </c>
      <c r="AX146" s="207" t="s">
        <v>83</v>
      </c>
      <c r="AY146" s="208" t="s">
        <v>124</v>
      </c>
    </row>
    <row r="147" spans="2:65" s="34" customFormat="1" ht="24.2" customHeight="1">
      <c r="B147" s="35"/>
      <c r="C147" s="176" t="s">
        <v>149</v>
      </c>
      <c r="D147" s="176" t="s">
        <v>127</v>
      </c>
      <c r="E147" s="177" t="s">
        <v>150</v>
      </c>
      <c r="F147" s="178" t="s">
        <v>151</v>
      </c>
      <c r="G147" s="179" t="s">
        <v>130</v>
      </c>
      <c r="H147" s="180">
        <v>76.38</v>
      </c>
      <c r="I147" s="4"/>
      <c r="J147" s="181">
        <f>ROUND(I147*H147,2)</f>
        <v>0</v>
      </c>
      <c r="K147" s="182"/>
      <c r="L147" s="35"/>
      <c r="M147" s="183" t="s">
        <v>1</v>
      </c>
      <c r="N147" s="184" t="s">
        <v>40</v>
      </c>
      <c r="P147" s="185">
        <f>O147*H147</f>
        <v>0</v>
      </c>
      <c r="Q147" s="185">
        <v>1.103E-2</v>
      </c>
      <c r="R147" s="185">
        <f>Q147*H147</f>
        <v>0.84247139999999998</v>
      </c>
      <c r="S147" s="185">
        <v>0</v>
      </c>
      <c r="T147" s="186">
        <f>S147*H147</f>
        <v>0</v>
      </c>
      <c r="AR147" s="187" t="s">
        <v>131</v>
      </c>
      <c r="AT147" s="187" t="s">
        <v>127</v>
      </c>
      <c r="AU147" s="187" t="s">
        <v>85</v>
      </c>
      <c r="AY147" s="16" t="s">
        <v>124</v>
      </c>
      <c r="BE147" s="188">
        <f>IF(N147="základní",J147,0)</f>
        <v>0</v>
      </c>
      <c r="BF147" s="188">
        <f>IF(N147="snížená",J147,0)</f>
        <v>0</v>
      </c>
      <c r="BG147" s="188">
        <f>IF(N147="zákl. přenesená",J147,0)</f>
        <v>0</v>
      </c>
      <c r="BH147" s="188">
        <f>IF(N147="sníž. přenesená",J147,0)</f>
        <v>0</v>
      </c>
      <c r="BI147" s="188">
        <f>IF(N147="nulová",J147,0)</f>
        <v>0</v>
      </c>
      <c r="BJ147" s="16" t="s">
        <v>83</v>
      </c>
      <c r="BK147" s="188">
        <f>ROUND(I147*H147,2)</f>
        <v>0</v>
      </c>
      <c r="BL147" s="16" t="s">
        <v>131</v>
      </c>
      <c r="BM147" s="187" t="s">
        <v>152</v>
      </c>
    </row>
    <row r="148" spans="2:65" s="34" customFormat="1">
      <c r="B148" s="35"/>
      <c r="D148" s="189" t="s">
        <v>133</v>
      </c>
      <c r="F148" s="190" t="s">
        <v>153</v>
      </c>
      <c r="I148" s="5"/>
      <c r="L148" s="35"/>
      <c r="M148" s="191"/>
      <c r="T148" s="79"/>
      <c r="AT148" s="16" t="s">
        <v>133</v>
      </c>
      <c r="AU148" s="16" t="s">
        <v>85</v>
      </c>
    </row>
    <row r="149" spans="2:65" s="200" customFormat="1">
      <c r="B149" s="199"/>
      <c r="D149" s="194" t="s">
        <v>135</v>
      </c>
      <c r="E149" s="201" t="s">
        <v>1</v>
      </c>
      <c r="F149" s="202" t="s">
        <v>154</v>
      </c>
      <c r="H149" s="203">
        <v>112.29</v>
      </c>
      <c r="I149" s="7"/>
      <c r="L149" s="199"/>
      <c r="M149" s="204"/>
      <c r="T149" s="205"/>
      <c r="AT149" s="201" t="s">
        <v>135</v>
      </c>
      <c r="AU149" s="201" t="s">
        <v>85</v>
      </c>
      <c r="AV149" s="200" t="s">
        <v>85</v>
      </c>
      <c r="AW149" s="200" t="s">
        <v>31</v>
      </c>
      <c r="AX149" s="200" t="s">
        <v>75</v>
      </c>
      <c r="AY149" s="201" t="s">
        <v>124</v>
      </c>
    </row>
    <row r="150" spans="2:65" s="193" customFormat="1">
      <c r="B150" s="192"/>
      <c r="D150" s="194" t="s">
        <v>135</v>
      </c>
      <c r="E150" s="195" t="s">
        <v>1</v>
      </c>
      <c r="F150" s="196" t="s">
        <v>143</v>
      </c>
      <c r="H150" s="195" t="s">
        <v>1</v>
      </c>
      <c r="I150" s="6"/>
      <c r="L150" s="192"/>
      <c r="M150" s="197"/>
      <c r="T150" s="198"/>
      <c r="AT150" s="195" t="s">
        <v>135</v>
      </c>
      <c r="AU150" s="195" t="s">
        <v>85</v>
      </c>
      <c r="AV150" s="193" t="s">
        <v>83</v>
      </c>
      <c r="AW150" s="193" t="s">
        <v>31</v>
      </c>
      <c r="AX150" s="193" t="s">
        <v>75</v>
      </c>
      <c r="AY150" s="195" t="s">
        <v>124</v>
      </c>
    </row>
    <row r="151" spans="2:65" s="200" customFormat="1">
      <c r="B151" s="199"/>
      <c r="D151" s="194" t="s">
        <v>135</v>
      </c>
      <c r="E151" s="201" t="s">
        <v>1</v>
      </c>
      <c r="F151" s="202" t="s">
        <v>144</v>
      </c>
      <c r="H151" s="203">
        <v>-26.45</v>
      </c>
      <c r="I151" s="7"/>
      <c r="L151" s="199"/>
      <c r="M151" s="204"/>
      <c r="T151" s="205"/>
      <c r="AT151" s="201" t="s">
        <v>135</v>
      </c>
      <c r="AU151" s="201" t="s">
        <v>85</v>
      </c>
      <c r="AV151" s="200" t="s">
        <v>85</v>
      </c>
      <c r="AW151" s="200" t="s">
        <v>31</v>
      </c>
      <c r="AX151" s="200" t="s">
        <v>75</v>
      </c>
      <c r="AY151" s="201" t="s">
        <v>124</v>
      </c>
    </row>
    <row r="152" spans="2:65" s="193" customFormat="1">
      <c r="B152" s="192"/>
      <c r="D152" s="194" t="s">
        <v>135</v>
      </c>
      <c r="E152" s="195" t="s">
        <v>1</v>
      </c>
      <c r="F152" s="196" t="s">
        <v>145</v>
      </c>
      <c r="H152" s="195" t="s">
        <v>1</v>
      </c>
      <c r="I152" s="6"/>
      <c r="L152" s="192"/>
      <c r="M152" s="197"/>
      <c r="T152" s="198"/>
      <c r="AT152" s="195" t="s">
        <v>135</v>
      </c>
      <c r="AU152" s="195" t="s">
        <v>85</v>
      </c>
      <c r="AV152" s="193" t="s">
        <v>83</v>
      </c>
      <c r="AW152" s="193" t="s">
        <v>31</v>
      </c>
      <c r="AX152" s="193" t="s">
        <v>75</v>
      </c>
      <c r="AY152" s="195" t="s">
        <v>124</v>
      </c>
    </row>
    <row r="153" spans="2:65" s="200" customFormat="1">
      <c r="B153" s="199"/>
      <c r="D153" s="194" t="s">
        <v>135</v>
      </c>
      <c r="E153" s="201" t="s">
        <v>1</v>
      </c>
      <c r="F153" s="202" t="s">
        <v>155</v>
      </c>
      <c r="H153" s="203">
        <v>8.2100000000000009</v>
      </c>
      <c r="I153" s="7"/>
      <c r="L153" s="199"/>
      <c r="M153" s="204"/>
      <c r="T153" s="205"/>
      <c r="AT153" s="201" t="s">
        <v>135</v>
      </c>
      <c r="AU153" s="201" t="s">
        <v>85</v>
      </c>
      <c r="AV153" s="200" t="s">
        <v>85</v>
      </c>
      <c r="AW153" s="200" t="s">
        <v>31</v>
      </c>
      <c r="AX153" s="200" t="s">
        <v>75</v>
      </c>
      <c r="AY153" s="201" t="s">
        <v>124</v>
      </c>
    </row>
    <row r="154" spans="2:65" s="193" customFormat="1">
      <c r="B154" s="192"/>
      <c r="D154" s="194" t="s">
        <v>135</v>
      </c>
      <c r="E154" s="195" t="s">
        <v>1</v>
      </c>
      <c r="F154" s="196" t="s">
        <v>156</v>
      </c>
      <c r="H154" s="195" t="s">
        <v>1</v>
      </c>
      <c r="I154" s="6"/>
      <c r="L154" s="192"/>
      <c r="M154" s="197"/>
      <c r="T154" s="198"/>
      <c r="AT154" s="195" t="s">
        <v>135</v>
      </c>
      <c r="AU154" s="195" t="s">
        <v>85</v>
      </c>
      <c r="AV154" s="193" t="s">
        <v>83</v>
      </c>
      <c r="AW154" s="193" t="s">
        <v>31</v>
      </c>
      <c r="AX154" s="193" t="s">
        <v>75</v>
      </c>
      <c r="AY154" s="195" t="s">
        <v>124</v>
      </c>
    </row>
    <row r="155" spans="2:65" s="200" customFormat="1">
      <c r="B155" s="199"/>
      <c r="D155" s="194" t="s">
        <v>135</v>
      </c>
      <c r="E155" s="201" t="s">
        <v>1</v>
      </c>
      <c r="F155" s="202" t="s">
        <v>157</v>
      </c>
      <c r="H155" s="203">
        <v>-17.670000000000002</v>
      </c>
      <c r="I155" s="7"/>
      <c r="L155" s="199"/>
      <c r="M155" s="204"/>
      <c r="T155" s="205"/>
      <c r="AT155" s="201" t="s">
        <v>135</v>
      </c>
      <c r="AU155" s="201" t="s">
        <v>85</v>
      </c>
      <c r="AV155" s="200" t="s">
        <v>85</v>
      </c>
      <c r="AW155" s="200" t="s">
        <v>31</v>
      </c>
      <c r="AX155" s="200" t="s">
        <v>75</v>
      </c>
      <c r="AY155" s="201" t="s">
        <v>124</v>
      </c>
    </row>
    <row r="156" spans="2:65" s="207" customFormat="1">
      <c r="B156" s="206"/>
      <c r="D156" s="194" t="s">
        <v>135</v>
      </c>
      <c r="E156" s="208" t="s">
        <v>1</v>
      </c>
      <c r="F156" s="209" t="s">
        <v>148</v>
      </c>
      <c r="H156" s="210">
        <v>76.38</v>
      </c>
      <c r="I156" s="8"/>
      <c r="L156" s="206"/>
      <c r="M156" s="211"/>
      <c r="T156" s="212"/>
      <c r="AT156" s="208" t="s">
        <v>135</v>
      </c>
      <c r="AU156" s="208" t="s">
        <v>85</v>
      </c>
      <c r="AV156" s="207" t="s">
        <v>131</v>
      </c>
      <c r="AW156" s="207" t="s">
        <v>31</v>
      </c>
      <c r="AX156" s="207" t="s">
        <v>83</v>
      </c>
      <c r="AY156" s="208" t="s">
        <v>124</v>
      </c>
    </row>
    <row r="157" spans="2:65" s="34" customFormat="1" ht="16.5" customHeight="1">
      <c r="B157" s="35"/>
      <c r="C157" s="176" t="s">
        <v>131</v>
      </c>
      <c r="D157" s="176" t="s">
        <v>127</v>
      </c>
      <c r="E157" s="177" t="s">
        <v>158</v>
      </c>
      <c r="F157" s="178" t="s">
        <v>159</v>
      </c>
      <c r="G157" s="179" t="s">
        <v>130</v>
      </c>
      <c r="H157" s="180">
        <v>83.7</v>
      </c>
      <c r="I157" s="4"/>
      <c r="J157" s="181">
        <f>ROUND(I157*H157,2)</f>
        <v>0</v>
      </c>
      <c r="K157" s="182"/>
      <c r="L157" s="35"/>
      <c r="M157" s="183" t="s">
        <v>1</v>
      </c>
      <c r="N157" s="184" t="s">
        <v>40</v>
      </c>
      <c r="P157" s="185">
        <f>O157*H157</f>
        <v>0</v>
      </c>
      <c r="Q157" s="185">
        <v>5.5000000000000003E-4</v>
      </c>
      <c r="R157" s="185">
        <f>Q157*H157</f>
        <v>4.6035000000000006E-2</v>
      </c>
      <c r="S157" s="185">
        <v>5.9999999999999995E-4</v>
      </c>
      <c r="T157" s="186">
        <f>S157*H157</f>
        <v>5.0220000000000001E-2</v>
      </c>
      <c r="AR157" s="187" t="s">
        <v>131</v>
      </c>
      <c r="AT157" s="187" t="s">
        <v>127</v>
      </c>
      <c r="AU157" s="187" t="s">
        <v>85</v>
      </c>
      <c r="AY157" s="16" t="s">
        <v>124</v>
      </c>
      <c r="BE157" s="188">
        <f>IF(N157="základní",J157,0)</f>
        <v>0</v>
      </c>
      <c r="BF157" s="188">
        <f>IF(N157="snížená",J157,0)</f>
        <v>0</v>
      </c>
      <c r="BG157" s="188">
        <f>IF(N157="zákl. přenesená",J157,0)</f>
        <v>0</v>
      </c>
      <c r="BH157" s="188">
        <f>IF(N157="sníž. přenesená",J157,0)</f>
        <v>0</v>
      </c>
      <c r="BI157" s="188">
        <f>IF(N157="nulová",J157,0)</f>
        <v>0</v>
      </c>
      <c r="BJ157" s="16" t="s">
        <v>83</v>
      </c>
      <c r="BK157" s="188">
        <f>ROUND(I157*H157,2)</f>
        <v>0</v>
      </c>
      <c r="BL157" s="16" t="s">
        <v>131</v>
      </c>
      <c r="BM157" s="187" t="s">
        <v>160</v>
      </c>
    </row>
    <row r="158" spans="2:65" s="34" customFormat="1">
      <c r="B158" s="35"/>
      <c r="D158" s="189" t="s">
        <v>133</v>
      </c>
      <c r="F158" s="190" t="s">
        <v>161</v>
      </c>
      <c r="I158" s="5"/>
      <c r="L158" s="35"/>
      <c r="M158" s="191"/>
      <c r="T158" s="79"/>
      <c r="AT158" s="16" t="s">
        <v>133</v>
      </c>
      <c r="AU158" s="16" t="s">
        <v>85</v>
      </c>
    </row>
    <row r="159" spans="2:65" s="200" customFormat="1">
      <c r="B159" s="199"/>
      <c r="D159" s="194" t="s">
        <v>135</v>
      </c>
      <c r="E159" s="201" t="s">
        <v>1</v>
      </c>
      <c r="F159" s="202" t="s">
        <v>162</v>
      </c>
      <c r="H159" s="203">
        <v>83.7</v>
      </c>
      <c r="I159" s="7"/>
      <c r="L159" s="199"/>
      <c r="M159" s="204"/>
      <c r="T159" s="205"/>
      <c r="AT159" s="201" t="s">
        <v>135</v>
      </c>
      <c r="AU159" s="201" t="s">
        <v>85</v>
      </c>
      <c r="AV159" s="200" t="s">
        <v>85</v>
      </c>
      <c r="AW159" s="200" t="s">
        <v>31</v>
      </c>
      <c r="AX159" s="200" t="s">
        <v>83</v>
      </c>
      <c r="AY159" s="201" t="s">
        <v>124</v>
      </c>
    </row>
    <row r="160" spans="2:65" s="34" customFormat="1" ht="24.2" customHeight="1">
      <c r="B160" s="35"/>
      <c r="C160" s="176" t="s">
        <v>163</v>
      </c>
      <c r="D160" s="176" t="s">
        <v>127</v>
      </c>
      <c r="E160" s="177" t="s">
        <v>164</v>
      </c>
      <c r="F160" s="178" t="s">
        <v>165</v>
      </c>
      <c r="G160" s="179" t="s">
        <v>166</v>
      </c>
      <c r="H160" s="180">
        <v>40.799999999999997</v>
      </c>
      <c r="I160" s="4"/>
      <c r="J160" s="181">
        <f>ROUND(I160*H160,2)</f>
        <v>0</v>
      </c>
      <c r="K160" s="182"/>
      <c r="L160" s="35"/>
      <c r="M160" s="183" t="s">
        <v>1</v>
      </c>
      <c r="N160" s="184" t="s">
        <v>40</v>
      </c>
      <c r="P160" s="185">
        <f>O160*H160</f>
        <v>0</v>
      </c>
      <c r="Q160" s="185">
        <v>0</v>
      </c>
      <c r="R160" s="185">
        <f>Q160*H160</f>
        <v>0</v>
      </c>
      <c r="S160" s="185">
        <v>0</v>
      </c>
      <c r="T160" s="186">
        <f>S160*H160</f>
        <v>0</v>
      </c>
      <c r="AR160" s="187" t="s">
        <v>131</v>
      </c>
      <c r="AT160" s="187" t="s">
        <v>127</v>
      </c>
      <c r="AU160" s="187" t="s">
        <v>85</v>
      </c>
      <c r="AY160" s="16" t="s">
        <v>124</v>
      </c>
      <c r="BE160" s="188">
        <f>IF(N160="základní",J160,0)</f>
        <v>0</v>
      </c>
      <c r="BF160" s="188">
        <f>IF(N160="snížená",J160,0)</f>
        <v>0</v>
      </c>
      <c r="BG160" s="188">
        <f>IF(N160="zákl. přenesená",J160,0)</f>
        <v>0</v>
      </c>
      <c r="BH160" s="188">
        <f>IF(N160="sníž. přenesená",J160,0)</f>
        <v>0</v>
      </c>
      <c r="BI160" s="188">
        <f>IF(N160="nulová",J160,0)</f>
        <v>0</v>
      </c>
      <c r="BJ160" s="16" t="s">
        <v>83</v>
      </c>
      <c r="BK160" s="188">
        <f>ROUND(I160*H160,2)</f>
        <v>0</v>
      </c>
      <c r="BL160" s="16" t="s">
        <v>131</v>
      </c>
      <c r="BM160" s="187" t="s">
        <v>167</v>
      </c>
    </row>
    <row r="161" spans="2:65" s="34" customFormat="1">
      <c r="B161" s="35"/>
      <c r="D161" s="189" t="s">
        <v>133</v>
      </c>
      <c r="F161" s="190" t="s">
        <v>168</v>
      </c>
      <c r="I161" s="5"/>
      <c r="L161" s="35"/>
      <c r="M161" s="191"/>
      <c r="T161" s="79"/>
      <c r="AT161" s="16" t="s">
        <v>133</v>
      </c>
      <c r="AU161" s="16" t="s">
        <v>85</v>
      </c>
    </row>
    <row r="162" spans="2:65" s="193" customFormat="1">
      <c r="B162" s="192"/>
      <c r="D162" s="194" t="s">
        <v>135</v>
      </c>
      <c r="E162" s="195" t="s">
        <v>1</v>
      </c>
      <c r="F162" s="196" t="s">
        <v>169</v>
      </c>
      <c r="H162" s="195" t="s">
        <v>1</v>
      </c>
      <c r="I162" s="6"/>
      <c r="L162" s="192"/>
      <c r="M162" s="197"/>
      <c r="T162" s="198"/>
      <c r="AT162" s="195" t="s">
        <v>135</v>
      </c>
      <c r="AU162" s="195" t="s">
        <v>85</v>
      </c>
      <c r="AV162" s="193" t="s">
        <v>83</v>
      </c>
      <c r="AW162" s="193" t="s">
        <v>31</v>
      </c>
      <c r="AX162" s="193" t="s">
        <v>75</v>
      </c>
      <c r="AY162" s="195" t="s">
        <v>124</v>
      </c>
    </row>
    <row r="163" spans="2:65" s="200" customFormat="1">
      <c r="B163" s="199"/>
      <c r="D163" s="194" t="s">
        <v>135</v>
      </c>
      <c r="E163" s="201" t="s">
        <v>1</v>
      </c>
      <c r="F163" s="202" t="s">
        <v>170</v>
      </c>
      <c r="H163" s="203">
        <v>11.4</v>
      </c>
      <c r="I163" s="7"/>
      <c r="L163" s="199"/>
      <c r="M163" s="204"/>
      <c r="T163" s="205"/>
      <c r="AT163" s="201" t="s">
        <v>135</v>
      </c>
      <c r="AU163" s="201" t="s">
        <v>85</v>
      </c>
      <c r="AV163" s="200" t="s">
        <v>85</v>
      </c>
      <c r="AW163" s="200" t="s">
        <v>31</v>
      </c>
      <c r="AX163" s="200" t="s">
        <v>75</v>
      </c>
      <c r="AY163" s="201" t="s">
        <v>124</v>
      </c>
    </row>
    <row r="164" spans="2:65" s="193" customFormat="1">
      <c r="B164" s="192"/>
      <c r="D164" s="194" t="s">
        <v>135</v>
      </c>
      <c r="E164" s="195" t="s">
        <v>1</v>
      </c>
      <c r="F164" s="196" t="s">
        <v>171</v>
      </c>
      <c r="H164" s="195" t="s">
        <v>1</v>
      </c>
      <c r="I164" s="6"/>
      <c r="L164" s="192"/>
      <c r="M164" s="197"/>
      <c r="T164" s="198"/>
      <c r="AT164" s="195" t="s">
        <v>135</v>
      </c>
      <c r="AU164" s="195" t="s">
        <v>85</v>
      </c>
      <c r="AV164" s="193" t="s">
        <v>83</v>
      </c>
      <c r="AW164" s="193" t="s">
        <v>31</v>
      </c>
      <c r="AX164" s="193" t="s">
        <v>75</v>
      </c>
      <c r="AY164" s="195" t="s">
        <v>124</v>
      </c>
    </row>
    <row r="165" spans="2:65" s="200" customFormat="1">
      <c r="B165" s="199"/>
      <c r="D165" s="194" t="s">
        <v>135</v>
      </c>
      <c r="E165" s="201" t="s">
        <v>1</v>
      </c>
      <c r="F165" s="202" t="s">
        <v>172</v>
      </c>
      <c r="H165" s="203">
        <v>29.4</v>
      </c>
      <c r="I165" s="7"/>
      <c r="L165" s="199"/>
      <c r="M165" s="204"/>
      <c r="T165" s="205"/>
      <c r="AT165" s="201" t="s">
        <v>135</v>
      </c>
      <c r="AU165" s="201" t="s">
        <v>85</v>
      </c>
      <c r="AV165" s="200" t="s">
        <v>85</v>
      </c>
      <c r="AW165" s="200" t="s">
        <v>31</v>
      </c>
      <c r="AX165" s="200" t="s">
        <v>75</v>
      </c>
      <c r="AY165" s="201" t="s">
        <v>124</v>
      </c>
    </row>
    <row r="166" spans="2:65" s="207" customFormat="1">
      <c r="B166" s="206"/>
      <c r="D166" s="194" t="s">
        <v>135</v>
      </c>
      <c r="E166" s="208" t="s">
        <v>1</v>
      </c>
      <c r="F166" s="209" t="s">
        <v>148</v>
      </c>
      <c r="H166" s="210">
        <v>40.799999999999997</v>
      </c>
      <c r="I166" s="8"/>
      <c r="L166" s="206"/>
      <c r="M166" s="211"/>
      <c r="T166" s="212"/>
      <c r="AT166" s="208" t="s">
        <v>135</v>
      </c>
      <c r="AU166" s="208" t="s">
        <v>85</v>
      </c>
      <c r="AV166" s="207" t="s">
        <v>131</v>
      </c>
      <c r="AW166" s="207" t="s">
        <v>31</v>
      </c>
      <c r="AX166" s="207" t="s">
        <v>83</v>
      </c>
      <c r="AY166" s="208" t="s">
        <v>124</v>
      </c>
    </row>
    <row r="167" spans="2:65" s="34" customFormat="1" ht="16.5" customHeight="1">
      <c r="B167" s="35"/>
      <c r="C167" s="213" t="s">
        <v>173</v>
      </c>
      <c r="D167" s="213" t="s">
        <v>174</v>
      </c>
      <c r="E167" s="214" t="s">
        <v>175</v>
      </c>
      <c r="F167" s="215" t="s">
        <v>176</v>
      </c>
      <c r="G167" s="216" t="s">
        <v>166</v>
      </c>
      <c r="H167" s="217">
        <v>43</v>
      </c>
      <c r="I167" s="9"/>
      <c r="J167" s="218">
        <f>ROUND(I167*H167,2)</f>
        <v>0</v>
      </c>
      <c r="K167" s="219"/>
      <c r="L167" s="220"/>
      <c r="M167" s="221" t="s">
        <v>1</v>
      </c>
      <c r="N167" s="222" t="s">
        <v>40</v>
      </c>
      <c r="P167" s="185">
        <f>O167*H167</f>
        <v>0</v>
      </c>
      <c r="Q167" s="185">
        <v>2.9999999999999997E-4</v>
      </c>
      <c r="R167" s="185">
        <f>Q167*H167</f>
        <v>1.2899999999999998E-2</v>
      </c>
      <c r="S167" s="185">
        <v>0</v>
      </c>
      <c r="T167" s="186">
        <f>S167*H167</f>
        <v>0</v>
      </c>
      <c r="AR167" s="187" t="s">
        <v>177</v>
      </c>
      <c r="AT167" s="187" t="s">
        <v>174</v>
      </c>
      <c r="AU167" s="187" t="s">
        <v>85</v>
      </c>
      <c r="AY167" s="16" t="s">
        <v>124</v>
      </c>
      <c r="BE167" s="188">
        <f>IF(N167="základní",J167,0)</f>
        <v>0</v>
      </c>
      <c r="BF167" s="188">
        <f>IF(N167="snížená",J167,0)</f>
        <v>0</v>
      </c>
      <c r="BG167" s="188">
        <f>IF(N167="zákl. přenesená",J167,0)</f>
        <v>0</v>
      </c>
      <c r="BH167" s="188">
        <f>IF(N167="sníž. přenesená",J167,0)</f>
        <v>0</v>
      </c>
      <c r="BI167" s="188">
        <f>IF(N167="nulová",J167,0)</f>
        <v>0</v>
      </c>
      <c r="BJ167" s="16" t="s">
        <v>83</v>
      </c>
      <c r="BK167" s="188">
        <f>ROUND(I167*H167,2)</f>
        <v>0</v>
      </c>
      <c r="BL167" s="16" t="s">
        <v>131</v>
      </c>
      <c r="BM167" s="187" t="s">
        <v>178</v>
      </c>
    </row>
    <row r="168" spans="2:65" s="165" customFormat="1" ht="22.9" customHeight="1">
      <c r="B168" s="164"/>
      <c r="D168" s="166" t="s">
        <v>74</v>
      </c>
      <c r="E168" s="174" t="s">
        <v>179</v>
      </c>
      <c r="F168" s="174" t="s">
        <v>180</v>
      </c>
      <c r="I168" s="3"/>
      <c r="J168" s="175">
        <f>BK168</f>
        <v>0</v>
      </c>
      <c r="L168" s="164"/>
      <c r="M168" s="169"/>
      <c r="P168" s="170">
        <f>SUM(P169:P171)</f>
        <v>0</v>
      </c>
      <c r="R168" s="170">
        <f>SUM(R169:R171)</f>
        <v>0</v>
      </c>
      <c r="T168" s="171">
        <f>SUM(T169:T171)</f>
        <v>0</v>
      </c>
      <c r="AR168" s="166" t="s">
        <v>83</v>
      </c>
      <c r="AT168" s="172" t="s">
        <v>74</v>
      </c>
      <c r="AU168" s="172" t="s">
        <v>83</v>
      </c>
      <c r="AY168" s="166" t="s">
        <v>124</v>
      </c>
      <c r="BK168" s="173">
        <f>SUM(BK169:BK171)</f>
        <v>0</v>
      </c>
    </row>
    <row r="169" spans="2:65" s="34" customFormat="1" ht="33" customHeight="1">
      <c r="B169" s="35"/>
      <c r="C169" s="176" t="s">
        <v>181</v>
      </c>
      <c r="D169" s="176" t="s">
        <v>127</v>
      </c>
      <c r="E169" s="177" t="s">
        <v>182</v>
      </c>
      <c r="F169" s="178" t="s">
        <v>183</v>
      </c>
      <c r="G169" s="179" t="s">
        <v>130</v>
      </c>
      <c r="H169" s="180">
        <v>83.7</v>
      </c>
      <c r="I169" s="4"/>
      <c r="J169" s="181">
        <f>ROUND(I169*H169,2)</f>
        <v>0</v>
      </c>
      <c r="K169" s="182"/>
      <c r="L169" s="35"/>
      <c r="M169" s="183" t="s">
        <v>1</v>
      </c>
      <c r="N169" s="184" t="s">
        <v>40</v>
      </c>
      <c r="P169" s="185">
        <f>O169*H169</f>
        <v>0</v>
      </c>
      <c r="Q169" s="185">
        <v>0</v>
      </c>
      <c r="R169" s="185">
        <f>Q169*H169</f>
        <v>0</v>
      </c>
      <c r="S169" s="185">
        <v>0</v>
      </c>
      <c r="T169" s="186">
        <f>S169*H169</f>
        <v>0</v>
      </c>
      <c r="AR169" s="187" t="s">
        <v>131</v>
      </c>
      <c r="AT169" s="187" t="s">
        <v>127</v>
      </c>
      <c r="AU169" s="187" t="s">
        <v>85</v>
      </c>
      <c r="AY169" s="16" t="s">
        <v>124</v>
      </c>
      <c r="BE169" s="188">
        <f>IF(N169="základní",J169,0)</f>
        <v>0</v>
      </c>
      <c r="BF169" s="188">
        <f>IF(N169="snížená",J169,0)</f>
        <v>0</v>
      </c>
      <c r="BG169" s="188">
        <f>IF(N169="zákl. přenesená",J169,0)</f>
        <v>0</v>
      </c>
      <c r="BH169" s="188">
        <f>IF(N169="sníž. přenesená",J169,0)</f>
        <v>0</v>
      </c>
      <c r="BI169" s="188">
        <f>IF(N169="nulová",J169,0)</f>
        <v>0</v>
      </c>
      <c r="BJ169" s="16" t="s">
        <v>83</v>
      </c>
      <c r="BK169" s="188">
        <f>ROUND(I169*H169,2)</f>
        <v>0</v>
      </c>
      <c r="BL169" s="16" t="s">
        <v>131</v>
      </c>
      <c r="BM169" s="187" t="s">
        <v>184</v>
      </c>
    </row>
    <row r="170" spans="2:65" s="34" customFormat="1">
      <c r="B170" s="35"/>
      <c r="D170" s="189" t="s">
        <v>133</v>
      </c>
      <c r="F170" s="190" t="s">
        <v>185</v>
      </c>
      <c r="I170" s="5"/>
      <c r="L170" s="35"/>
      <c r="M170" s="191"/>
      <c r="T170" s="79"/>
      <c r="AT170" s="16" t="s">
        <v>133</v>
      </c>
      <c r="AU170" s="16" t="s">
        <v>85</v>
      </c>
    </row>
    <row r="171" spans="2:65" s="200" customFormat="1">
      <c r="B171" s="199"/>
      <c r="D171" s="194" t="s">
        <v>135</v>
      </c>
      <c r="E171" s="201" t="s">
        <v>1</v>
      </c>
      <c r="F171" s="202" t="s">
        <v>162</v>
      </c>
      <c r="H171" s="203">
        <v>83.7</v>
      </c>
      <c r="I171" s="7"/>
      <c r="L171" s="199"/>
      <c r="M171" s="204"/>
      <c r="T171" s="205"/>
      <c r="AT171" s="201" t="s">
        <v>135</v>
      </c>
      <c r="AU171" s="201" t="s">
        <v>85</v>
      </c>
      <c r="AV171" s="200" t="s">
        <v>85</v>
      </c>
      <c r="AW171" s="200" t="s">
        <v>31</v>
      </c>
      <c r="AX171" s="200" t="s">
        <v>83</v>
      </c>
      <c r="AY171" s="201" t="s">
        <v>124</v>
      </c>
    </row>
    <row r="172" spans="2:65" s="165" customFormat="1" ht="22.9" customHeight="1">
      <c r="B172" s="164"/>
      <c r="D172" s="166" t="s">
        <v>74</v>
      </c>
      <c r="E172" s="174" t="s">
        <v>186</v>
      </c>
      <c r="F172" s="174" t="s">
        <v>187</v>
      </c>
      <c r="I172" s="3"/>
      <c r="J172" s="175">
        <f>BK172</f>
        <v>0</v>
      </c>
      <c r="L172" s="164"/>
      <c r="M172" s="169"/>
      <c r="P172" s="170">
        <f>SUM(P173:P175)</f>
        <v>0</v>
      </c>
      <c r="R172" s="170">
        <f>SUM(R173:R175)</f>
        <v>3.9200000000000007E-3</v>
      </c>
      <c r="T172" s="171">
        <f>SUM(T173:T175)</f>
        <v>0</v>
      </c>
      <c r="AR172" s="166" t="s">
        <v>83</v>
      </c>
      <c r="AT172" s="172" t="s">
        <v>74</v>
      </c>
      <c r="AU172" s="172" t="s">
        <v>83</v>
      </c>
      <c r="AY172" s="166" t="s">
        <v>124</v>
      </c>
      <c r="BK172" s="173">
        <f>SUM(BK173:BK175)</f>
        <v>0</v>
      </c>
    </row>
    <row r="173" spans="2:65" s="34" customFormat="1" ht="24.2" customHeight="1">
      <c r="B173" s="35"/>
      <c r="C173" s="176" t="s">
        <v>177</v>
      </c>
      <c r="D173" s="176" t="s">
        <v>127</v>
      </c>
      <c r="E173" s="177" t="s">
        <v>188</v>
      </c>
      <c r="F173" s="178" t="s">
        <v>189</v>
      </c>
      <c r="G173" s="179" t="s">
        <v>130</v>
      </c>
      <c r="H173" s="180">
        <v>98</v>
      </c>
      <c r="I173" s="4"/>
      <c r="J173" s="181">
        <f>ROUND(I173*H173,2)</f>
        <v>0</v>
      </c>
      <c r="K173" s="182"/>
      <c r="L173" s="35"/>
      <c r="M173" s="183" t="s">
        <v>1</v>
      </c>
      <c r="N173" s="184" t="s">
        <v>40</v>
      </c>
      <c r="P173" s="185">
        <f>O173*H173</f>
        <v>0</v>
      </c>
      <c r="Q173" s="185">
        <v>4.0000000000000003E-5</v>
      </c>
      <c r="R173" s="185">
        <f>Q173*H173</f>
        <v>3.9200000000000007E-3</v>
      </c>
      <c r="S173" s="185">
        <v>0</v>
      </c>
      <c r="T173" s="186">
        <f>S173*H173</f>
        <v>0</v>
      </c>
      <c r="AR173" s="187" t="s">
        <v>131</v>
      </c>
      <c r="AT173" s="187" t="s">
        <v>127</v>
      </c>
      <c r="AU173" s="187" t="s">
        <v>85</v>
      </c>
      <c r="AY173" s="16" t="s">
        <v>124</v>
      </c>
      <c r="BE173" s="188">
        <f>IF(N173="základní",J173,0)</f>
        <v>0</v>
      </c>
      <c r="BF173" s="188">
        <f>IF(N173="snížená",J173,0)</f>
        <v>0</v>
      </c>
      <c r="BG173" s="188">
        <f>IF(N173="zákl. přenesená",J173,0)</f>
        <v>0</v>
      </c>
      <c r="BH173" s="188">
        <f>IF(N173="sníž. přenesená",J173,0)</f>
        <v>0</v>
      </c>
      <c r="BI173" s="188">
        <f>IF(N173="nulová",J173,0)</f>
        <v>0</v>
      </c>
      <c r="BJ173" s="16" t="s">
        <v>83</v>
      </c>
      <c r="BK173" s="188">
        <f>ROUND(I173*H173,2)</f>
        <v>0</v>
      </c>
      <c r="BL173" s="16" t="s">
        <v>131</v>
      </c>
      <c r="BM173" s="187" t="s">
        <v>190</v>
      </c>
    </row>
    <row r="174" spans="2:65" s="34" customFormat="1">
      <c r="B174" s="35"/>
      <c r="D174" s="189" t="s">
        <v>133</v>
      </c>
      <c r="F174" s="190" t="s">
        <v>191</v>
      </c>
      <c r="I174" s="5"/>
      <c r="L174" s="35"/>
      <c r="M174" s="191"/>
      <c r="T174" s="79"/>
      <c r="AT174" s="16" t="s">
        <v>133</v>
      </c>
      <c r="AU174" s="16" t="s">
        <v>85</v>
      </c>
    </row>
    <row r="175" spans="2:65" s="200" customFormat="1">
      <c r="B175" s="199"/>
      <c r="D175" s="194" t="s">
        <v>135</v>
      </c>
      <c r="E175" s="201" t="s">
        <v>1</v>
      </c>
      <c r="F175" s="202" t="s">
        <v>192</v>
      </c>
      <c r="H175" s="203">
        <v>98</v>
      </c>
      <c r="I175" s="7"/>
      <c r="L175" s="199"/>
      <c r="M175" s="204"/>
      <c r="T175" s="205"/>
      <c r="AT175" s="201" t="s">
        <v>135</v>
      </c>
      <c r="AU175" s="201" t="s">
        <v>85</v>
      </c>
      <c r="AV175" s="200" t="s">
        <v>85</v>
      </c>
      <c r="AW175" s="200" t="s">
        <v>31</v>
      </c>
      <c r="AX175" s="200" t="s">
        <v>83</v>
      </c>
      <c r="AY175" s="201" t="s">
        <v>124</v>
      </c>
    </row>
    <row r="176" spans="2:65" s="165" customFormat="1" ht="22.9" customHeight="1">
      <c r="B176" s="164"/>
      <c r="D176" s="166" t="s">
        <v>74</v>
      </c>
      <c r="E176" s="174" t="s">
        <v>193</v>
      </c>
      <c r="F176" s="174" t="s">
        <v>194</v>
      </c>
      <c r="I176" s="3"/>
      <c r="J176" s="175">
        <f>BK176</f>
        <v>0</v>
      </c>
      <c r="L176" s="164"/>
      <c r="M176" s="169"/>
      <c r="P176" s="170">
        <f>SUM(P177:P186)</f>
        <v>0</v>
      </c>
      <c r="R176" s="170">
        <f>SUM(R177:R186)</f>
        <v>0</v>
      </c>
      <c r="T176" s="171">
        <f>SUM(T177:T186)</f>
        <v>3.5134799999999999</v>
      </c>
      <c r="AR176" s="166" t="s">
        <v>83</v>
      </c>
      <c r="AT176" s="172" t="s">
        <v>74</v>
      </c>
      <c r="AU176" s="172" t="s">
        <v>83</v>
      </c>
      <c r="AY176" s="166" t="s">
        <v>124</v>
      </c>
      <c r="BK176" s="173">
        <f>SUM(BK177:BK186)</f>
        <v>0</v>
      </c>
    </row>
    <row r="177" spans="2:65" s="34" customFormat="1" ht="37.9" customHeight="1">
      <c r="B177" s="35"/>
      <c r="C177" s="176" t="s">
        <v>195</v>
      </c>
      <c r="D177" s="176" t="s">
        <v>127</v>
      </c>
      <c r="E177" s="177" t="s">
        <v>196</v>
      </c>
      <c r="F177" s="178" t="s">
        <v>197</v>
      </c>
      <c r="G177" s="179" t="s">
        <v>130</v>
      </c>
      <c r="H177" s="180">
        <v>76.38</v>
      </c>
      <c r="I177" s="4"/>
      <c r="J177" s="181">
        <f>ROUND(I177*H177,2)</f>
        <v>0</v>
      </c>
      <c r="K177" s="182"/>
      <c r="L177" s="35"/>
      <c r="M177" s="183" t="s">
        <v>1</v>
      </c>
      <c r="N177" s="184" t="s">
        <v>40</v>
      </c>
      <c r="P177" s="185">
        <f>O177*H177</f>
        <v>0</v>
      </c>
      <c r="Q177" s="185">
        <v>0</v>
      </c>
      <c r="R177" s="185">
        <f>Q177*H177</f>
        <v>0</v>
      </c>
      <c r="S177" s="185">
        <v>4.5999999999999999E-2</v>
      </c>
      <c r="T177" s="186">
        <f>S177*H177</f>
        <v>3.5134799999999999</v>
      </c>
      <c r="AR177" s="187" t="s">
        <v>131</v>
      </c>
      <c r="AT177" s="187" t="s">
        <v>127</v>
      </c>
      <c r="AU177" s="187" t="s">
        <v>85</v>
      </c>
      <c r="AY177" s="16" t="s">
        <v>124</v>
      </c>
      <c r="BE177" s="188">
        <f>IF(N177="základní",J177,0)</f>
        <v>0</v>
      </c>
      <c r="BF177" s="188">
        <f>IF(N177="snížená",J177,0)</f>
        <v>0</v>
      </c>
      <c r="BG177" s="188">
        <f>IF(N177="zákl. přenesená",J177,0)</f>
        <v>0</v>
      </c>
      <c r="BH177" s="188">
        <f>IF(N177="sníž. přenesená",J177,0)</f>
        <v>0</v>
      </c>
      <c r="BI177" s="188">
        <f>IF(N177="nulová",J177,0)</f>
        <v>0</v>
      </c>
      <c r="BJ177" s="16" t="s">
        <v>83</v>
      </c>
      <c r="BK177" s="188">
        <f>ROUND(I177*H177,2)</f>
        <v>0</v>
      </c>
      <c r="BL177" s="16" t="s">
        <v>131</v>
      </c>
      <c r="BM177" s="187" t="s">
        <v>198</v>
      </c>
    </row>
    <row r="178" spans="2:65" s="34" customFormat="1">
      <c r="B178" s="35"/>
      <c r="D178" s="189" t="s">
        <v>133</v>
      </c>
      <c r="F178" s="190" t="s">
        <v>199</v>
      </c>
      <c r="I178" s="5"/>
      <c r="L178" s="35"/>
      <c r="M178" s="191"/>
      <c r="T178" s="79"/>
      <c r="AT178" s="16" t="s">
        <v>133</v>
      </c>
      <c r="AU178" s="16" t="s">
        <v>85</v>
      </c>
    </row>
    <row r="179" spans="2:65" s="200" customFormat="1">
      <c r="B179" s="199"/>
      <c r="D179" s="194" t="s">
        <v>135</v>
      </c>
      <c r="E179" s="201" t="s">
        <v>1</v>
      </c>
      <c r="F179" s="202" t="s">
        <v>154</v>
      </c>
      <c r="H179" s="203">
        <v>112.29</v>
      </c>
      <c r="I179" s="7"/>
      <c r="L179" s="199"/>
      <c r="M179" s="204"/>
      <c r="T179" s="205"/>
      <c r="AT179" s="201" t="s">
        <v>135</v>
      </c>
      <c r="AU179" s="201" t="s">
        <v>85</v>
      </c>
      <c r="AV179" s="200" t="s">
        <v>85</v>
      </c>
      <c r="AW179" s="200" t="s">
        <v>31</v>
      </c>
      <c r="AX179" s="200" t="s">
        <v>75</v>
      </c>
      <c r="AY179" s="201" t="s">
        <v>124</v>
      </c>
    </row>
    <row r="180" spans="2:65" s="193" customFormat="1">
      <c r="B180" s="192"/>
      <c r="D180" s="194" t="s">
        <v>135</v>
      </c>
      <c r="E180" s="195" t="s">
        <v>1</v>
      </c>
      <c r="F180" s="196" t="s">
        <v>143</v>
      </c>
      <c r="H180" s="195" t="s">
        <v>1</v>
      </c>
      <c r="I180" s="6"/>
      <c r="L180" s="192"/>
      <c r="M180" s="197"/>
      <c r="T180" s="198"/>
      <c r="AT180" s="195" t="s">
        <v>135</v>
      </c>
      <c r="AU180" s="195" t="s">
        <v>85</v>
      </c>
      <c r="AV180" s="193" t="s">
        <v>83</v>
      </c>
      <c r="AW180" s="193" t="s">
        <v>31</v>
      </c>
      <c r="AX180" s="193" t="s">
        <v>75</v>
      </c>
      <c r="AY180" s="195" t="s">
        <v>124</v>
      </c>
    </row>
    <row r="181" spans="2:65" s="200" customFormat="1">
      <c r="B181" s="199"/>
      <c r="D181" s="194" t="s">
        <v>135</v>
      </c>
      <c r="E181" s="201" t="s">
        <v>1</v>
      </c>
      <c r="F181" s="202" t="s">
        <v>144</v>
      </c>
      <c r="H181" s="203">
        <v>-26.45</v>
      </c>
      <c r="I181" s="7"/>
      <c r="L181" s="199"/>
      <c r="M181" s="204"/>
      <c r="T181" s="205"/>
      <c r="AT181" s="201" t="s">
        <v>135</v>
      </c>
      <c r="AU181" s="201" t="s">
        <v>85</v>
      </c>
      <c r="AV181" s="200" t="s">
        <v>85</v>
      </c>
      <c r="AW181" s="200" t="s">
        <v>31</v>
      </c>
      <c r="AX181" s="200" t="s">
        <v>75</v>
      </c>
      <c r="AY181" s="201" t="s">
        <v>124</v>
      </c>
    </row>
    <row r="182" spans="2:65" s="193" customFormat="1">
      <c r="B182" s="192"/>
      <c r="D182" s="194" t="s">
        <v>135</v>
      </c>
      <c r="E182" s="195" t="s">
        <v>1</v>
      </c>
      <c r="F182" s="196" t="s">
        <v>145</v>
      </c>
      <c r="H182" s="195" t="s">
        <v>1</v>
      </c>
      <c r="I182" s="6"/>
      <c r="L182" s="192"/>
      <c r="M182" s="197"/>
      <c r="T182" s="198"/>
      <c r="AT182" s="195" t="s">
        <v>135</v>
      </c>
      <c r="AU182" s="195" t="s">
        <v>85</v>
      </c>
      <c r="AV182" s="193" t="s">
        <v>83</v>
      </c>
      <c r="AW182" s="193" t="s">
        <v>31</v>
      </c>
      <c r="AX182" s="193" t="s">
        <v>75</v>
      </c>
      <c r="AY182" s="195" t="s">
        <v>124</v>
      </c>
    </row>
    <row r="183" spans="2:65" s="200" customFormat="1">
      <c r="B183" s="199"/>
      <c r="D183" s="194" t="s">
        <v>135</v>
      </c>
      <c r="E183" s="201" t="s">
        <v>1</v>
      </c>
      <c r="F183" s="202" t="s">
        <v>155</v>
      </c>
      <c r="H183" s="203">
        <v>8.2100000000000009</v>
      </c>
      <c r="I183" s="7"/>
      <c r="L183" s="199"/>
      <c r="M183" s="204"/>
      <c r="T183" s="205"/>
      <c r="AT183" s="201" t="s">
        <v>135</v>
      </c>
      <c r="AU183" s="201" t="s">
        <v>85</v>
      </c>
      <c r="AV183" s="200" t="s">
        <v>85</v>
      </c>
      <c r="AW183" s="200" t="s">
        <v>31</v>
      </c>
      <c r="AX183" s="200" t="s">
        <v>75</v>
      </c>
      <c r="AY183" s="201" t="s">
        <v>124</v>
      </c>
    </row>
    <row r="184" spans="2:65" s="193" customFormat="1">
      <c r="B184" s="192"/>
      <c r="D184" s="194" t="s">
        <v>135</v>
      </c>
      <c r="E184" s="195" t="s">
        <v>1</v>
      </c>
      <c r="F184" s="196" t="s">
        <v>156</v>
      </c>
      <c r="H184" s="195" t="s">
        <v>1</v>
      </c>
      <c r="I184" s="6"/>
      <c r="L184" s="192"/>
      <c r="M184" s="197"/>
      <c r="T184" s="198"/>
      <c r="AT184" s="195" t="s">
        <v>135</v>
      </c>
      <c r="AU184" s="195" t="s">
        <v>85</v>
      </c>
      <c r="AV184" s="193" t="s">
        <v>83</v>
      </c>
      <c r="AW184" s="193" t="s">
        <v>31</v>
      </c>
      <c r="AX184" s="193" t="s">
        <v>75</v>
      </c>
      <c r="AY184" s="195" t="s">
        <v>124</v>
      </c>
    </row>
    <row r="185" spans="2:65" s="200" customFormat="1">
      <c r="B185" s="199"/>
      <c r="D185" s="194" t="s">
        <v>135</v>
      </c>
      <c r="E185" s="201" t="s">
        <v>1</v>
      </c>
      <c r="F185" s="202" t="s">
        <v>157</v>
      </c>
      <c r="H185" s="203">
        <v>-17.670000000000002</v>
      </c>
      <c r="I185" s="7"/>
      <c r="L185" s="199"/>
      <c r="M185" s="204"/>
      <c r="T185" s="205"/>
      <c r="AT185" s="201" t="s">
        <v>135</v>
      </c>
      <c r="AU185" s="201" t="s">
        <v>85</v>
      </c>
      <c r="AV185" s="200" t="s">
        <v>85</v>
      </c>
      <c r="AW185" s="200" t="s">
        <v>31</v>
      </c>
      <c r="AX185" s="200" t="s">
        <v>75</v>
      </c>
      <c r="AY185" s="201" t="s">
        <v>124</v>
      </c>
    </row>
    <row r="186" spans="2:65" s="207" customFormat="1">
      <c r="B186" s="206"/>
      <c r="D186" s="194" t="s">
        <v>135</v>
      </c>
      <c r="E186" s="208" t="s">
        <v>1</v>
      </c>
      <c r="F186" s="209" t="s">
        <v>148</v>
      </c>
      <c r="H186" s="210">
        <v>76.38</v>
      </c>
      <c r="I186" s="8"/>
      <c r="L186" s="206"/>
      <c r="M186" s="211"/>
      <c r="T186" s="212"/>
      <c r="AT186" s="208" t="s">
        <v>135</v>
      </c>
      <c r="AU186" s="208" t="s">
        <v>85</v>
      </c>
      <c r="AV186" s="207" t="s">
        <v>131</v>
      </c>
      <c r="AW186" s="207" t="s">
        <v>31</v>
      </c>
      <c r="AX186" s="207" t="s">
        <v>83</v>
      </c>
      <c r="AY186" s="208" t="s">
        <v>124</v>
      </c>
    </row>
    <row r="187" spans="2:65" s="165" customFormat="1" ht="22.9" customHeight="1">
      <c r="B187" s="164"/>
      <c r="D187" s="166" t="s">
        <v>74</v>
      </c>
      <c r="E187" s="174" t="s">
        <v>200</v>
      </c>
      <c r="F187" s="174" t="s">
        <v>201</v>
      </c>
      <c r="I187" s="3"/>
      <c r="J187" s="175">
        <f>BK187</f>
        <v>0</v>
      </c>
      <c r="L187" s="164"/>
      <c r="M187" s="169"/>
      <c r="P187" s="170">
        <f>SUM(P188:P196)</f>
        <v>0</v>
      </c>
      <c r="R187" s="170">
        <f>SUM(R188:R196)</f>
        <v>0</v>
      </c>
      <c r="T187" s="171">
        <f>SUM(T188:T196)</f>
        <v>0</v>
      </c>
      <c r="AR187" s="166" t="s">
        <v>83</v>
      </c>
      <c r="AT187" s="172" t="s">
        <v>74</v>
      </c>
      <c r="AU187" s="172" t="s">
        <v>83</v>
      </c>
      <c r="AY187" s="166" t="s">
        <v>124</v>
      </c>
      <c r="BK187" s="173">
        <f>SUM(BK188:BK196)</f>
        <v>0</v>
      </c>
    </row>
    <row r="188" spans="2:65" s="34" customFormat="1" ht="24.2" customHeight="1">
      <c r="B188" s="35"/>
      <c r="C188" s="176" t="s">
        <v>202</v>
      </c>
      <c r="D188" s="176" t="s">
        <v>127</v>
      </c>
      <c r="E188" s="177" t="s">
        <v>203</v>
      </c>
      <c r="F188" s="178" t="s">
        <v>204</v>
      </c>
      <c r="G188" s="179" t="s">
        <v>205</v>
      </c>
      <c r="H188" s="180">
        <v>6.0650000000000004</v>
      </c>
      <c r="I188" s="4"/>
      <c r="J188" s="181">
        <f>ROUND(I188*H188,2)</f>
        <v>0</v>
      </c>
      <c r="K188" s="182"/>
      <c r="L188" s="35"/>
      <c r="M188" s="183" t="s">
        <v>1</v>
      </c>
      <c r="N188" s="184" t="s">
        <v>40</v>
      </c>
      <c r="P188" s="185">
        <f>O188*H188</f>
        <v>0</v>
      </c>
      <c r="Q188" s="185">
        <v>0</v>
      </c>
      <c r="R188" s="185">
        <f>Q188*H188</f>
        <v>0</v>
      </c>
      <c r="S188" s="185">
        <v>0</v>
      </c>
      <c r="T188" s="186">
        <f>S188*H188</f>
        <v>0</v>
      </c>
      <c r="AR188" s="187" t="s">
        <v>131</v>
      </c>
      <c r="AT188" s="187" t="s">
        <v>127</v>
      </c>
      <c r="AU188" s="187" t="s">
        <v>85</v>
      </c>
      <c r="AY188" s="16" t="s">
        <v>124</v>
      </c>
      <c r="BE188" s="188">
        <f>IF(N188="základní",J188,0)</f>
        <v>0</v>
      </c>
      <c r="BF188" s="188">
        <f>IF(N188="snížená",J188,0)</f>
        <v>0</v>
      </c>
      <c r="BG188" s="188">
        <f>IF(N188="zákl. přenesená",J188,0)</f>
        <v>0</v>
      </c>
      <c r="BH188" s="188">
        <f>IF(N188="sníž. přenesená",J188,0)</f>
        <v>0</v>
      </c>
      <c r="BI188" s="188">
        <f>IF(N188="nulová",J188,0)</f>
        <v>0</v>
      </c>
      <c r="BJ188" s="16" t="s">
        <v>83</v>
      </c>
      <c r="BK188" s="188">
        <f>ROUND(I188*H188,2)</f>
        <v>0</v>
      </c>
      <c r="BL188" s="16" t="s">
        <v>131</v>
      </c>
      <c r="BM188" s="187" t="s">
        <v>206</v>
      </c>
    </row>
    <row r="189" spans="2:65" s="34" customFormat="1">
      <c r="B189" s="35"/>
      <c r="D189" s="189" t="s">
        <v>133</v>
      </c>
      <c r="F189" s="190" t="s">
        <v>207</v>
      </c>
      <c r="I189" s="5"/>
      <c r="L189" s="35"/>
      <c r="M189" s="191"/>
      <c r="T189" s="79"/>
      <c r="AT189" s="16" t="s">
        <v>133</v>
      </c>
      <c r="AU189" s="16" t="s">
        <v>85</v>
      </c>
    </row>
    <row r="190" spans="2:65" s="34" customFormat="1" ht="24.2" customHeight="1">
      <c r="B190" s="35"/>
      <c r="C190" s="176" t="s">
        <v>208</v>
      </c>
      <c r="D190" s="176" t="s">
        <v>127</v>
      </c>
      <c r="E190" s="177" t="s">
        <v>209</v>
      </c>
      <c r="F190" s="178" t="s">
        <v>210</v>
      </c>
      <c r="G190" s="179" t="s">
        <v>205</v>
      </c>
      <c r="H190" s="180">
        <v>6.0650000000000004</v>
      </c>
      <c r="I190" s="4"/>
      <c r="J190" s="181">
        <f>ROUND(I190*H190,2)</f>
        <v>0</v>
      </c>
      <c r="K190" s="182"/>
      <c r="L190" s="35"/>
      <c r="M190" s="183" t="s">
        <v>1</v>
      </c>
      <c r="N190" s="184" t="s">
        <v>40</v>
      </c>
      <c r="P190" s="185">
        <f>O190*H190</f>
        <v>0</v>
      </c>
      <c r="Q190" s="185">
        <v>0</v>
      </c>
      <c r="R190" s="185">
        <f>Q190*H190</f>
        <v>0</v>
      </c>
      <c r="S190" s="185">
        <v>0</v>
      </c>
      <c r="T190" s="186">
        <f>S190*H190</f>
        <v>0</v>
      </c>
      <c r="AR190" s="187" t="s">
        <v>131</v>
      </c>
      <c r="AT190" s="187" t="s">
        <v>127</v>
      </c>
      <c r="AU190" s="187" t="s">
        <v>85</v>
      </c>
      <c r="AY190" s="16" t="s">
        <v>124</v>
      </c>
      <c r="BE190" s="188">
        <f>IF(N190="základní",J190,0)</f>
        <v>0</v>
      </c>
      <c r="BF190" s="188">
        <f>IF(N190="snížená",J190,0)</f>
        <v>0</v>
      </c>
      <c r="BG190" s="188">
        <f>IF(N190="zákl. přenesená",J190,0)</f>
        <v>0</v>
      </c>
      <c r="BH190" s="188">
        <f>IF(N190="sníž. přenesená",J190,0)</f>
        <v>0</v>
      </c>
      <c r="BI190" s="188">
        <f>IF(N190="nulová",J190,0)</f>
        <v>0</v>
      </c>
      <c r="BJ190" s="16" t="s">
        <v>83</v>
      </c>
      <c r="BK190" s="188">
        <f>ROUND(I190*H190,2)</f>
        <v>0</v>
      </c>
      <c r="BL190" s="16" t="s">
        <v>131</v>
      </c>
      <c r="BM190" s="187" t="s">
        <v>211</v>
      </c>
    </row>
    <row r="191" spans="2:65" s="34" customFormat="1">
      <c r="B191" s="35"/>
      <c r="D191" s="189" t="s">
        <v>133</v>
      </c>
      <c r="F191" s="190" t="s">
        <v>212</v>
      </c>
      <c r="I191" s="5"/>
      <c r="L191" s="35"/>
      <c r="M191" s="191"/>
      <c r="T191" s="79"/>
      <c r="AT191" s="16" t="s">
        <v>133</v>
      </c>
      <c r="AU191" s="16" t="s">
        <v>85</v>
      </c>
    </row>
    <row r="192" spans="2:65" s="34" customFormat="1" ht="24.2" customHeight="1">
      <c r="B192" s="35"/>
      <c r="C192" s="176" t="s">
        <v>8</v>
      </c>
      <c r="D192" s="176" t="s">
        <v>127</v>
      </c>
      <c r="E192" s="177" t="s">
        <v>213</v>
      </c>
      <c r="F192" s="178" t="s">
        <v>214</v>
      </c>
      <c r="G192" s="179" t="s">
        <v>205</v>
      </c>
      <c r="H192" s="180">
        <v>66.715000000000003</v>
      </c>
      <c r="I192" s="4"/>
      <c r="J192" s="181">
        <f>ROUND(I192*H192,2)</f>
        <v>0</v>
      </c>
      <c r="K192" s="182"/>
      <c r="L192" s="35"/>
      <c r="M192" s="183" t="s">
        <v>1</v>
      </c>
      <c r="N192" s="184" t="s">
        <v>40</v>
      </c>
      <c r="P192" s="185">
        <f>O192*H192</f>
        <v>0</v>
      </c>
      <c r="Q192" s="185">
        <v>0</v>
      </c>
      <c r="R192" s="185">
        <f>Q192*H192</f>
        <v>0</v>
      </c>
      <c r="S192" s="185">
        <v>0</v>
      </c>
      <c r="T192" s="186">
        <f>S192*H192</f>
        <v>0</v>
      </c>
      <c r="AR192" s="187" t="s">
        <v>131</v>
      </c>
      <c r="AT192" s="187" t="s">
        <v>127</v>
      </c>
      <c r="AU192" s="187" t="s">
        <v>85</v>
      </c>
      <c r="AY192" s="16" t="s">
        <v>124</v>
      </c>
      <c r="BE192" s="188">
        <f>IF(N192="základní",J192,0)</f>
        <v>0</v>
      </c>
      <c r="BF192" s="188">
        <f>IF(N192="snížená",J192,0)</f>
        <v>0</v>
      </c>
      <c r="BG192" s="188">
        <f>IF(N192="zákl. přenesená",J192,0)</f>
        <v>0</v>
      </c>
      <c r="BH192" s="188">
        <f>IF(N192="sníž. přenesená",J192,0)</f>
        <v>0</v>
      </c>
      <c r="BI192" s="188">
        <f>IF(N192="nulová",J192,0)</f>
        <v>0</v>
      </c>
      <c r="BJ192" s="16" t="s">
        <v>83</v>
      </c>
      <c r="BK192" s="188">
        <f>ROUND(I192*H192,2)</f>
        <v>0</v>
      </c>
      <c r="BL192" s="16" t="s">
        <v>131</v>
      </c>
      <c r="BM192" s="187" t="s">
        <v>215</v>
      </c>
    </row>
    <row r="193" spans="2:65" s="34" customFormat="1">
      <c r="B193" s="35"/>
      <c r="D193" s="189" t="s">
        <v>133</v>
      </c>
      <c r="F193" s="190" t="s">
        <v>216</v>
      </c>
      <c r="I193" s="5"/>
      <c r="L193" s="35"/>
      <c r="M193" s="191"/>
      <c r="T193" s="79"/>
      <c r="AT193" s="16" t="s">
        <v>133</v>
      </c>
      <c r="AU193" s="16" t="s">
        <v>85</v>
      </c>
    </row>
    <row r="194" spans="2:65" s="200" customFormat="1">
      <c r="B194" s="199"/>
      <c r="D194" s="194" t="s">
        <v>135</v>
      </c>
      <c r="F194" s="202" t="s">
        <v>217</v>
      </c>
      <c r="H194" s="203">
        <v>66.715000000000003</v>
      </c>
      <c r="I194" s="7"/>
      <c r="L194" s="199"/>
      <c r="M194" s="204"/>
      <c r="T194" s="205"/>
      <c r="AT194" s="201" t="s">
        <v>135</v>
      </c>
      <c r="AU194" s="201" t="s">
        <v>85</v>
      </c>
      <c r="AV194" s="200" t="s">
        <v>85</v>
      </c>
      <c r="AW194" s="200" t="s">
        <v>3</v>
      </c>
      <c r="AX194" s="200" t="s">
        <v>83</v>
      </c>
      <c r="AY194" s="201" t="s">
        <v>124</v>
      </c>
    </row>
    <row r="195" spans="2:65" s="34" customFormat="1" ht="16.5" customHeight="1">
      <c r="B195" s="35"/>
      <c r="C195" s="176" t="s">
        <v>218</v>
      </c>
      <c r="D195" s="176" t="s">
        <v>127</v>
      </c>
      <c r="E195" s="177" t="s">
        <v>219</v>
      </c>
      <c r="F195" s="178" t="s">
        <v>220</v>
      </c>
      <c r="G195" s="179" t="s">
        <v>205</v>
      </c>
      <c r="H195" s="180">
        <v>6.0650000000000004</v>
      </c>
      <c r="I195" s="4"/>
      <c r="J195" s="181">
        <f>ROUND(I195*H195,2)</f>
        <v>0</v>
      </c>
      <c r="K195" s="182"/>
      <c r="L195" s="35"/>
      <c r="M195" s="183" t="s">
        <v>1</v>
      </c>
      <c r="N195" s="184" t="s">
        <v>40</v>
      </c>
      <c r="P195" s="185">
        <f>O195*H195</f>
        <v>0</v>
      </c>
      <c r="Q195" s="185">
        <v>0</v>
      </c>
      <c r="R195" s="185">
        <f>Q195*H195</f>
        <v>0</v>
      </c>
      <c r="S195" s="185">
        <v>0</v>
      </c>
      <c r="T195" s="186">
        <f>S195*H195</f>
        <v>0</v>
      </c>
      <c r="AR195" s="187" t="s">
        <v>131</v>
      </c>
      <c r="AT195" s="187" t="s">
        <v>127</v>
      </c>
      <c r="AU195" s="187" t="s">
        <v>85</v>
      </c>
      <c r="AY195" s="16" t="s">
        <v>124</v>
      </c>
      <c r="BE195" s="188">
        <f>IF(N195="základní",J195,0)</f>
        <v>0</v>
      </c>
      <c r="BF195" s="188">
        <f>IF(N195="snížená",J195,0)</f>
        <v>0</v>
      </c>
      <c r="BG195" s="188">
        <f>IF(N195="zákl. přenesená",J195,0)</f>
        <v>0</v>
      </c>
      <c r="BH195" s="188">
        <f>IF(N195="sníž. přenesená",J195,0)</f>
        <v>0</v>
      </c>
      <c r="BI195" s="188">
        <f>IF(N195="nulová",J195,0)</f>
        <v>0</v>
      </c>
      <c r="BJ195" s="16" t="s">
        <v>83</v>
      </c>
      <c r="BK195" s="188">
        <f>ROUND(I195*H195,2)</f>
        <v>0</v>
      </c>
      <c r="BL195" s="16" t="s">
        <v>131</v>
      </c>
      <c r="BM195" s="187" t="s">
        <v>221</v>
      </c>
    </row>
    <row r="196" spans="2:65" s="34" customFormat="1">
      <c r="B196" s="35"/>
      <c r="D196" s="189" t="s">
        <v>133</v>
      </c>
      <c r="F196" s="190" t="s">
        <v>222</v>
      </c>
      <c r="I196" s="5"/>
      <c r="L196" s="35"/>
      <c r="M196" s="191"/>
      <c r="T196" s="79"/>
      <c r="AT196" s="16" t="s">
        <v>133</v>
      </c>
      <c r="AU196" s="16" t="s">
        <v>85</v>
      </c>
    </row>
    <row r="197" spans="2:65" s="165" customFormat="1" ht="22.9" customHeight="1">
      <c r="B197" s="164"/>
      <c r="D197" s="166" t="s">
        <v>74</v>
      </c>
      <c r="E197" s="174" t="s">
        <v>223</v>
      </c>
      <c r="F197" s="174" t="s">
        <v>224</v>
      </c>
      <c r="I197" s="3"/>
      <c r="J197" s="175">
        <f>BK197</f>
        <v>0</v>
      </c>
      <c r="L197" s="164"/>
      <c r="M197" s="169"/>
      <c r="P197" s="170">
        <f>SUM(P198:P199)</f>
        <v>0</v>
      </c>
      <c r="R197" s="170">
        <f>SUM(R198:R199)</f>
        <v>0</v>
      </c>
      <c r="T197" s="171">
        <f>SUM(T198:T199)</f>
        <v>0</v>
      </c>
      <c r="AR197" s="166" t="s">
        <v>83</v>
      </c>
      <c r="AT197" s="172" t="s">
        <v>74</v>
      </c>
      <c r="AU197" s="172" t="s">
        <v>83</v>
      </c>
      <c r="AY197" s="166" t="s">
        <v>124</v>
      </c>
      <c r="BK197" s="173">
        <f>SUM(BK198:BK199)</f>
        <v>0</v>
      </c>
    </row>
    <row r="198" spans="2:65" s="34" customFormat="1" ht="24.2" customHeight="1">
      <c r="B198" s="35"/>
      <c r="C198" s="176" t="s">
        <v>225</v>
      </c>
      <c r="D198" s="176" t="s">
        <v>127</v>
      </c>
      <c r="E198" s="177" t="s">
        <v>226</v>
      </c>
      <c r="F198" s="178" t="s">
        <v>227</v>
      </c>
      <c r="G198" s="179" t="s">
        <v>205</v>
      </c>
      <c r="H198" s="180">
        <v>1.0409999999999999</v>
      </c>
      <c r="I198" s="4"/>
      <c r="J198" s="181">
        <f>ROUND(I198*H198,2)</f>
        <v>0</v>
      </c>
      <c r="K198" s="182"/>
      <c r="L198" s="35"/>
      <c r="M198" s="183" t="s">
        <v>1</v>
      </c>
      <c r="N198" s="184" t="s">
        <v>40</v>
      </c>
      <c r="P198" s="185">
        <f>O198*H198</f>
        <v>0</v>
      </c>
      <c r="Q198" s="185">
        <v>0</v>
      </c>
      <c r="R198" s="185">
        <f>Q198*H198</f>
        <v>0</v>
      </c>
      <c r="S198" s="185">
        <v>0</v>
      </c>
      <c r="T198" s="186">
        <f>S198*H198</f>
        <v>0</v>
      </c>
      <c r="AR198" s="187" t="s">
        <v>131</v>
      </c>
      <c r="AT198" s="187" t="s">
        <v>127</v>
      </c>
      <c r="AU198" s="187" t="s">
        <v>85</v>
      </c>
      <c r="AY198" s="16" t="s">
        <v>124</v>
      </c>
      <c r="BE198" s="188">
        <f>IF(N198="základní",J198,0)</f>
        <v>0</v>
      </c>
      <c r="BF198" s="188">
        <f>IF(N198="snížená",J198,0)</f>
        <v>0</v>
      </c>
      <c r="BG198" s="188">
        <f>IF(N198="zákl. přenesená",J198,0)</f>
        <v>0</v>
      </c>
      <c r="BH198" s="188">
        <f>IF(N198="sníž. přenesená",J198,0)</f>
        <v>0</v>
      </c>
      <c r="BI198" s="188">
        <f>IF(N198="nulová",J198,0)</f>
        <v>0</v>
      </c>
      <c r="BJ198" s="16" t="s">
        <v>83</v>
      </c>
      <c r="BK198" s="188">
        <f>ROUND(I198*H198,2)</f>
        <v>0</v>
      </c>
      <c r="BL198" s="16" t="s">
        <v>131</v>
      </c>
      <c r="BM198" s="187" t="s">
        <v>228</v>
      </c>
    </row>
    <row r="199" spans="2:65" s="34" customFormat="1">
      <c r="B199" s="35"/>
      <c r="D199" s="189" t="s">
        <v>133</v>
      </c>
      <c r="F199" s="190" t="s">
        <v>229</v>
      </c>
      <c r="I199" s="5"/>
      <c r="L199" s="35"/>
      <c r="M199" s="191"/>
      <c r="T199" s="79"/>
      <c r="AT199" s="16" t="s">
        <v>133</v>
      </c>
      <c r="AU199" s="16" t="s">
        <v>85</v>
      </c>
    </row>
    <row r="200" spans="2:65" s="165" customFormat="1" ht="25.9" customHeight="1">
      <c r="B200" s="164"/>
      <c r="D200" s="166" t="s">
        <v>74</v>
      </c>
      <c r="E200" s="167" t="s">
        <v>230</v>
      </c>
      <c r="F200" s="167" t="s">
        <v>231</v>
      </c>
      <c r="I200" s="3"/>
      <c r="J200" s="168">
        <f>BK200</f>
        <v>0</v>
      </c>
      <c r="L200" s="164"/>
      <c r="M200" s="169"/>
      <c r="P200" s="170">
        <f>P201+P205+P213+P237+P242+P281+P300</f>
        <v>0</v>
      </c>
      <c r="R200" s="170">
        <f>R201+R205+R213+R237+R242+R281+R300</f>
        <v>3.0705938000000002</v>
      </c>
      <c r="T200" s="171">
        <f>T201+T205+T213+T237+T242+T281+T300</f>
        <v>2.5013548999999999</v>
      </c>
      <c r="AR200" s="166" t="s">
        <v>85</v>
      </c>
      <c r="AT200" s="172" t="s">
        <v>74</v>
      </c>
      <c r="AU200" s="172" t="s">
        <v>75</v>
      </c>
      <c r="AY200" s="166" t="s">
        <v>124</v>
      </c>
      <c r="BK200" s="173">
        <f>BK201+BK205+BK213+BK237+BK242+BK281+BK300</f>
        <v>0</v>
      </c>
    </row>
    <row r="201" spans="2:65" s="165" customFormat="1" ht="22.9" customHeight="1">
      <c r="B201" s="164"/>
      <c r="D201" s="166" t="s">
        <v>74</v>
      </c>
      <c r="E201" s="174" t="s">
        <v>232</v>
      </c>
      <c r="F201" s="174" t="s">
        <v>233</v>
      </c>
      <c r="I201" s="3"/>
      <c r="J201" s="175">
        <f>BK201</f>
        <v>0</v>
      </c>
      <c r="L201" s="164"/>
      <c r="M201" s="169"/>
      <c r="P201" s="170">
        <f>SUM(P202:P204)</f>
        <v>0</v>
      </c>
      <c r="R201" s="170">
        <f>SUM(R202:R204)</f>
        <v>1.36086</v>
      </c>
      <c r="T201" s="171">
        <f>SUM(T202:T204)</f>
        <v>0</v>
      </c>
      <c r="AR201" s="166" t="s">
        <v>85</v>
      </c>
      <c r="AT201" s="172" t="s">
        <v>74</v>
      </c>
      <c r="AU201" s="172" t="s">
        <v>83</v>
      </c>
      <c r="AY201" s="166" t="s">
        <v>124</v>
      </c>
      <c r="BK201" s="173">
        <f>SUM(BK202:BK204)</f>
        <v>0</v>
      </c>
    </row>
    <row r="202" spans="2:65" s="34" customFormat="1" ht="16.5" customHeight="1">
      <c r="B202" s="35"/>
      <c r="C202" s="176" t="s">
        <v>234</v>
      </c>
      <c r="D202" s="176" t="s">
        <v>127</v>
      </c>
      <c r="E202" s="177" t="s">
        <v>235</v>
      </c>
      <c r="F202" s="178" t="s">
        <v>236</v>
      </c>
      <c r="G202" s="179" t="s">
        <v>237</v>
      </c>
      <c r="H202" s="180">
        <v>74</v>
      </c>
      <c r="I202" s="4"/>
      <c r="J202" s="181">
        <f>ROUND(I202*H202,2)</f>
        <v>0</v>
      </c>
      <c r="K202" s="182"/>
      <c r="L202" s="35"/>
      <c r="M202" s="183" t="s">
        <v>1</v>
      </c>
      <c r="N202" s="184" t="s">
        <v>40</v>
      </c>
      <c r="P202" s="185">
        <f>O202*H202</f>
        <v>0</v>
      </c>
      <c r="Q202" s="185">
        <v>3.8999999999999999E-4</v>
      </c>
      <c r="R202" s="185">
        <f>Q202*H202</f>
        <v>2.886E-2</v>
      </c>
      <c r="S202" s="185">
        <v>0</v>
      </c>
      <c r="T202" s="186">
        <f>S202*H202</f>
        <v>0</v>
      </c>
      <c r="AR202" s="187" t="s">
        <v>238</v>
      </c>
      <c r="AT202" s="187" t="s">
        <v>127</v>
      </c>
      <c r="AU202" s="187" t="s">
        <v>85</v>
      </c>
      <c r="AY202" s="16" t="s">
        <v>124</v>
      </c>
      <c r="BE202" s="188">
        <f>IF(N202="základní",J202,0)</f>
        <v>0</v>
      </c>
      <c r="BF202" s="188">
        <f>IF(N202="snížená",J202,0)</f>
        <v>0</v>
      </c>
      <c r="BG202" s="188">
        <f>IF(N202="zákl. přenesená",J202,0)</f>
        <v>0</v>
      </c>
      <c r="BH202" s="188">
        <f>IF(N202="sníž. přenesená",J202,0)</f>
        <v>0</v>
      </c>
      <c r="BI202" s="188">
        <f>IF(N202="nulová",J202,0)</f>
        <v>0</v>
      </c>
      <c r="BJ202" s="16" t="s">
        <v>83</v>
      </c>
      <c r="BK202" s="188">
        <f>ROUND(I202*H202,2)</f>
        <v>0</v>
      </c>
      <c r="BL202" s="16" t="s">
        <v>238</v>
      </c>
      <c r="BM202" s="187" t="s">
        <v>239</v>
      </c>
    </row>
    <row r="203" spans="2:65" s="34" customFormat="1" ht="16.5" customHeight="1">
      <c r="B203" s="35"/>
      <c r="C203" s="213" t="s">
        <v>240</v>
      </c>
      <c r="D203" s="213" t="s">
        <v>174</v>
      </c>
      <c r="E203" s="214" t="s">
        <v>241</v>
      </c>
      <c r="F203" s="215" t="s">
        <v>242</v>
      </c>
      <c r="G203" s="216" t="s">
        <v>237</v>
      </c>
      <c r="H203" s="217">
        <v>74</v>
      </c>
      <c r="I203" s="9"/>
      <c r="J203" s="218">
        <f>ROUND(I203*H203,2)</f>
        <v>0</v>
      </c>
      <c r="K203" s="219"/>
      <c r="L203" s="220"/>
      <c r="M203" s="221" t="s">
        <v>1</v>
      </c>
      <c r="N203" s="222" t="s">
        <v>40</v>
      </c>
      <c r="P203" s="185">
        <f>O203*H203</f>
        <v>0</v>
      </c>
      <c r="Q203" s="185">
        <v>1.7999999999999999E-2</v>
      </c>
      <c r="R203" s="185">
        <f>Q203*H203</f>
        <v>1.3319999999999999</v>
      </c>
      <c r="S203" s="185">
        <v>0</v>
      </c>
      <c r="T203" s="186">
        <f>S203*H203</f>
        <v>0</v>
      </c>
      <c r="AR203" s="187" t="s">
        <v>243</v>
      </c>
      <c r="AT203" s="187" t="s">
        <v>174</v>
      </c>
      <c r="AU203" s="187" t="s">
        <v>85</v>
      </c>
      <c r="AY203" s="16" t="s">
        <v>124</v>
      </c>
      <c r="BE203" s="188">
        <f>IF(N203="základní",J203,0)</f>
        <v>0</v>
      </c>
      <c r="BF203" s="188">
        <f>IF(N203="snížená",J203,0)</f>
        <v>0</v>
      </c>
      <c r="BG203" s="188">
        <f>IF(N203="zákl. přenesená",J203,0)</f>
        <v>0</v>
      </c>
      <c r="BH203" s="188">
        <f>IF(N203="sníž. přenesená",J203,0)</f>
        <v>0</v>
      </c>
      <c r="BI203" s="188">
        <f>IF(N203="nulová",J203,0)</f>
        <v>0</v>
      </c>
      <c r="BJ203" s="16" t="s">
        <v>83</v>
      </c>
      <c r="BK203" s="188">
        <f>ROUND(I203*H203,2)</f>
        <v>0</v>
      </c>
      <c r="BL203" s="16" t="s">
        <v>238</v>
      </c>
      <c r="BM203" s="187" t="s">
        <v>244</v>
      </c>
    </row>
    <row r="204" spans="2:65" s="200" customFormat="1">
      <c r="B204" s="199"/>
      <c r="D204" s="194" t="s">
        <v>135</v>
      </c>
      <c r="F204" s="202" t="s">
        <v>245</v>
      </c>
      <c r="H204" s="203">
        <v>74</v>
      </c>
      <c r="I204" s="7"/>
      <c r="L204" s="199"/>
      <c r="M204" s="204"/>
      <c r="T204" s="205"/>
      <c r="AT204" s="201" t="s">
        <v>135</v>
      </c>
      <c r="AU204" s="201" t="s">
        <v>85</v>
      </c>
      <c r="AV204" s="200" t="s">
        <v>85</v>
      </c>
      <c r="AW204" s="200" t="s">
        <v>3</v>
      </c>
      <c r="AX204" s="200" t="s">
        <v>83</v>
      </c>
      <c r="AY204" s="201" t="s">
        <v>124</v>
      </c>
    </row>
    <row r="205" spans="2:65" s="165" customFormat="1" ht="22.9" customHeight="1">
      <c r="B205" s="164"/>
      <c r="D205" s="166" t="s">
        <v>74</v>
      </c>
      <c r="E205" s="174" t="s">
        <v>246</v>
      </c>
      <c r="F205" s="174" t="s">
        <v>247</v>
      </c>
      <c r="I205" s="3"/>
      <c r="J205" s="175">
        <f>BK205</f>
        <v>0</v>
      </c>
      <c r="L205" s="164"/>
      <c r="M205" s="169"/>
      <c r="P205" s="170">
        <f>SUM(P206:P212)</f>
        <v>0</v>
      </c>
      <c r="R205" s="170">
        <f>SUM(R206:R212)</f>
        <v>1.162593</v>
      </c>
      <c r="T205" s="171">
        <f>SUM(T206:T212)</f>
        <v>0</v>
      </c>
      <c r="AR205" s="166" t="s">
        <v>85</v>
      </c>
      <c r="AT205" s="172" t="s">
        <v>74</v>
      </c>
      <c r="AU205" s="172" t="s">
        <v>83</v>
      </c>
      <c r="AY205" s="166" t="s">
        <v>124</v>
      </c>
      <c r="BK205" s="173">
        <f>SUM(BK206:BK212)</f>
        <v>0</v>
      </c>
    </row>
    <row r="206" spans="2:65" s="34" customFormat="1" ht="24.2" customHeight="1">
      <c r="B206" s="35"/>
      <c r="C206" s="176" t="s">
        <v>248</v>
      </c>
      <c r="D206" s="176" t="s">
        <v>127</v>
      </c>
      <c r="E206" s="177" t="s">
        <v>249</v>
      </c>
      <c r="F206" s="178" t="s">
        <v>250</v>
      </c>
      <c r="G206" s="179" t="s">
        <v>130</v>
      </c>
      <c r="H206" s="180">
        <v>83.7</v>
      </c>
      <c r="I206" s="4"/>
      <c r="J206" s="181">
        <f>ROUND(I206*H206,2)</f>
        <v>0</v>
      </c>
      <c r="K206" s="182"/>
      <c r="L206" s="35"/>
      <c r="M206" s="183" t="s">
        <v>1</v>
      </c>
      <c r="N206" s="184" t="s">
        <v>40</v>
      </c>
      <c r="P206" s="185">
        <f>O206*H206</f>
        <v>0</v>
      </c>
      <c r="Q206" s="185">
        <v>1.379E-2</v>
      </c>
      <c r="R206" s="185">
        <f>Q206*H206</f>
        <v>1.154223</v>
      </c>
      <c r="S206" s="185">
        <v>0</v>
      </c>
      <c r="T206" s="186">
        <f>S206*H206</f>
        <v>0</v>
      </c>
      <c r="AR206" s="187" t="s">
        <v>238</v>
      </c>
      <c r="AT206" s="187" t="s">
        <v>127</v>
      </c>
      <c r="AU206" s="187" t="s">
        <v>85</v>
      </c>
      <c r="AY206" s="16" t="s">
        <v>124</v>
      </c>
      <c r="BE206" s="188">
        <f>IF(N206="základní",J206,0)</f>
        <v>0</v>
      </c>
      <c r="BF206" s="188">
        <f>IF(N206="snížená",J206,0)</f>
        <v>0</v>
      </c>
      <c r="BG206" s="188">
        <f>IF(N206="zákl. přenesená",J206,0)</f>
        <v>0</v>
      </c>
      <c r="BH206" s="188">
        <f>IF(N206="sníž. přenesená",J206,0)</f>
        <v>0</v>
      </c>
      <c r="BI206" s="188">
        <f>IF(N206="nulová",J206,0)</f>
        <v>0</v>
      </c>
      <c r="BJ206" s="16" t="s">
        <v>83</v>
      </c>
      <c r="BK206" s="188">
        <f>ROUND(I206*H206,2)</f>
        <v>0</v>
      </c>
      <c r="BL206" s="16" t="s">
        <v>238</v>
      </c>
      <c r="BM206" s="187" t="s">
        <v>251</v>
      </c>
    </row>
    <row r="207" spans="2:65" s="34" customFormat="1">
      <c r="B207" s="35"/>
      <c r="D207" s="189" t="s">
        <v>133</v>
      </c>
      <c r="F207" s="190" t="s">
        <v>252</v>
      </c>
      <c r="I207" s="5"/>
      <c r="L207" s="35"/>
      <c r="M207" s="191"/>
      <c r="T207" s="79"/>
      <c r="AT207" s="16" t="s">
        <v>133</v>
      </c>
      <c r="AU207" s="16" t="s">
        <v>85</v>
      </c>
    </row>
    <row r="208" spans="2:65" s="200" customFormat="1">
      <c r="B208" s="199"/>
      <c r="D208" s="194" t="s">
        <v>135</v>
      </c>
      <c r="E208" s="201" t="s">
        <v>1</v>
      </c>
      <c r="F208" s="202" t="s">
        <v>162</v>
      </c>
      <c r="H208" s="203">
        <v>83.7</v>
      </c>
      <c r="I208" s="7"/>
      <c r="L208" s="199"/>
      <c r="M208" s="204"/>
      <c r="T208" s="205"/>
      <c r="AT208" s="201" t="s">
        <v>135</v>
      </c>
      <c r="AU208" s="201" t="s">
        <v>85</v>
      </c>
      <c r="AV208" s="200" t="s">
        <v>85</v>
      </c>
      <c r="AW208" s="200" t="s">
        <v>31</v>
      </c>
      <c r="AX208" s="200" t="s">
        <v>83</v>
      </c>
      <c r="AY208" s="201" t="s">
        <v>124</v>
      </c>
    </row>
    <row r="209" spans="2:65" s="34" customFormat="1" ht="16.5" customHeight="1">
      <c r="B209" s="35"/>
      <c r="C209" s="176" t="s">
        <v>238</v>
      </c>
      <c r="D209" s="176" t="s">
        <v>127</v>
      </c>
      <c r="E209" s="177" t="s">
        <v>253</v>
      </c>
      <c r="F209" s="178" t="s">
        <v>254</v>
      </c>
      <c r="G209" s="179" t="s">
        <v>130</v>
      </c>
      <c r="H209" s="180">
        <v>83.7</v>
      </c>
      <c r="I209" s="4"/>
      <c r="J209" s="181">
        <f>ROUND(I209*H209,2)</f>
        <v>0</v>
      </c>
      <c r="K209" s="182"/>
      <c r="L209" s="35"/>
      <c r="M209" s="183" t="s">
        <v>1</v>
      </c>
      <c r="N209" s="184" t="s">
        <v>40</v>
      </c>
      <c r="P209" s="185">
        <f>O209*H209</f>
        <v>0</v>
      </c>
      <c r="Q209" s="185">
        <v>1E-4</v>
      </c>
      <c r="R209" s="185">
        <f>Q209*H209</f>
        <v>8.3700000000000007E-3</v>
      </c>
      <c r="S209" s="185">
        <v>0</v>
      </c>
      <c r="T209" s="186">
        <f>S209*H209</f>
        <v>0</v>
      </c>
      <c r="AR209" s="187" t="s">
        <v>238</v>
      </c>
      <c r="AT209" s="187" t="s">
        <v>127</v>
      </c>
      <c r="AU209" s="187" t="s">
        <v>85</v>
      </c>
      <c r="AY209" s="16" t="s">
        <v>124</v>
      </c>
      <c r="BE209" s="188">
        <f>IF(N209="základní",J209,0)</f>
        <v>0</v>
      </c>
      <c r="BF209" s="188">
        <f>IF(N209="snížená",J209,0)</f>
        <v>0</v>
      </c>
      <c r="BG209" s="188">
        <f>IF(N209="zákl. přenesená",J209,0)</f>
        <v>0</v>
      </c>
      <c r="BH209" s="188">
        <f>IF(N209="sníž. přenesená",J209,0)</f>
        <v>0</v>
      </c>
      <c r="BI209" s="188">
        <f>IF(N209="nulová",J209,0)</f>
        <v>0</v>
      </c>
      <c r="BJ209" s="16" t="s">
        <v>83</v>
      </c>
      <c r="BK209" s="188">
        <f>ROUND(I209*H209,2)</f>
        <v>0</v>
      </c>
      <c r="BL209" s="16" t="s">
        <v>238</v>
      </c>
      <c r="BM209" s="187" t="s">
        <v>255</v>
      </c>
    </row>
    <row r="210" spans="2:65" s="34" customFormat="1">
      <c r="B210" s="35"/>
      <c r="D210" s="189" t="s">
        <v>133</v>
      </c>
      <c r="F210" s="190" t="s">
        <v>256</v>
      </c>
      <c r="I210" s="5"/>
      <c r="L210" s="35"/>
      <c r="M210" s="191"/>
      <c r="T210" s="79"/>
      <c r="AT210" s="16" t="s">
        <v>133</v>
      </c>
      <c r="AU210" s="16" t="s">
        <v>85</v>
      </c>
    </row>
    <row r="211" spans="2:65" s="34" customFormat="1" ht="24.2" customHeight="1">
      <c r="B211" s="35"/>
      <c r="C211" s="176" t="s">
        <v>257</v>
      </c>
      <c r="D211" s="176" t="s">
        <v>127</v>
      </c>
      <c r="E211" s="177" t="s">
        <v>258</v>
      </c>
      <c r="F211" s="178" t="s">
        <v>259</v>
      </c>
      <c r="G211" s="179" t="s">
        <v>205</v>
      </c>
      <c r="H211" s="180">
        <v>1.163</v>
      </c>
      <c r="I211" s="4"/>
      <c r="J211" s="181">
        <f>ROUND(I211*H211,2)</f>
        <v>0</v>
      </c>
      <c r="K211" s="182"/>
      <c r="L211" s="35"/>
      <c r="M211" s="183" t="s">
        <v>1</v>
      </c>
      <c r="N211" s="184" t="s">
        <v>40</v>
      </c>
      <c r="P211" s="185">
        <f>O211*H211</f>
        <v>0</v>
      </c>
      <c r="Q211" s="185">
        <v>0</v>
      </c>
      <c r="R211" s="185">
        <f>Q211*H211</f>
        <v>0</v>
      </c>
      <c r="S211" s="185">
        <v>0</v>
      </c>
      <c r="T211" s="186">
        <f>S211*H211</f>
        <v>0</v>
      </c>
      <c r="AR211" s="187" t="s">
        <v>238</v>
      </c>
      <c r="AT211" s="187" t="s">
        <v>127</v>
      </c>
      <c r="AU211" s="187" t="s">
        <v>85</v>
      </c>
      <c r="AY211" s="16" t="s">
        <v>124</v>
      </c>
      <c r="BE211" s="188">
        <f>IF(N211="základní",J211,0)</f>
        <v>0</v>
      </c>
      <c r="BF211" s="188">
        <f>IF(N211="snížená",J211,0)</f>
        <v>0</v>
      </c>
      <c r="BG211" s="188">
        <f>IF(N211="zákl. přenesená",J211,0)</f>
        <v>0</v>
      </c>
      <c r="BH211" s="188">
        <f>IF(N211="sníž. přenesená",J211,0)</f>
        <v>0</v>
      </c>
      <c r="BI211" s="188">
        <f>IF(N211="nulová",J211,0)</f>
        <v>0</v>
      </c>
      <c r="BJ211" s="16" t="s">
        <v>83</v>
      </c>
      <c r="BK211" s="188">
        <f>ROUND(I211*H211,2)</f>
        <v>0</v>
      </c>
      <c r="BL211" s="16" t="s">
        <v>238</v>
      </c>
      <c r="BM211" s="187" t="s">
        <v>260</v>
      </c>
    </row>
    <row r="212" spans="2:65" s="34" customFormat="1">
      <c r="B212" s="35"/>
      <c r="D212" s="189" t="s">
        <v>133</v>
      </c>
      <c r="F212" s="190" t="s">
        <v>261</v>
      </c>
      <c r="I212" s="5"/>
      <c r="L212" s="35"/>
      <c r="M212" s="191"/>
      <c r="T212" s="79"/>
      <c r="AT212" s="16" t="s">
        <v>133</v>
      </c>
      <c r="AU212" s="16" t="s">
        <v>85</v>
      </c>
    </row>
    <row r="213" spans="2:65" s="165" customFormat="1" ht="22.9" customHeight="1">
      <c r="B213" s="164"/>
      <c r="D213" s="166" t="s">
        <v>74</v>
      </c>
      <c r="E213" s="174" t="s">
        <v>262</v>
      </c>
      <c r="F213" s="174" t="s">
        <v>263</v>
      </c>
      <c r="I213" s="3"/>
      <c r="J213" s="175">
        <f>BK213</f>
        <v>0</v>
      </c>
      <c r="L213" s="164"/>
      <c r="M213" s="169"/>
      <c r="P213" s="170">
        <f>SUM(P214:P236)</f>
        <v>0</v>
      </c>
      <c r="R213" s="170">
        <f>SUM(R214:R236)</f>
        <v>3.2000000000000001E-2</v>
      </c>
      <c r="T213" s="171">
        <f>SUM(T214:T236)</f>
        <v>2.4729388999999999</v>
      </c>
      <c r="AR213" s="166" t="s">
        <v>85</v>
      </c>
      <c r="AT213" s="172" t="s">
        <v>74</v>
      </c>
      <c r="AU213" s="172" t="s">
        <v>83</v>
      </c>
      <c r="AY213" s="166" t="s">
        <v>124</v>
      </c>
      <c r="BK213" s="173">
        <f>SUM(BK214:BK236)</f>
        <v>0</v>
      </c>
    </row>
    <row r="214" spans="2:65" s="34" customFormat="1" ht="24.2" customHeight="1">
      <c r="B214" s="35"/>
      <c r="C214" s="176" t="s">
        <v>264</v>
      </c>
      <c r="D214" s="176" t="s">
        <v>127</v>
      </c>
      <c r="E214" s="177" t="s">
        <v>265</v>
      </c>
      <c r="F214" s="178" t="s">
        <v>266</v>
      </c>
      <c r="G214" s="179" t="s">
        <v>130</v>
      </c>
      <c r="H214" s="180">
        <v>61.85</v>
      </c>
      <c r="I214" s="4"/>
      <c r="J214" s="181">
        <f>ROUND(I214*H214,2)</f>
        <v>0</v>
      </c>
      <c r="K214" s="182"/>
      <c r="L214" s="35"/>
      <c r="M214" s="183" t="s">
        <v>1</v>
      </c>
      <c r="N214" s="184" t="s">
        <v>40</v>
      </c>
      <c r="P214" s="185">
        <f>O214*H214</f>
        <v>0</v>
      </c>
      <c r="Q214" s="185">
        <v>0</v>
      </c>
      <c r="R214" s="185">
        <f>Q214*H214</f>
        <v>0</v>
      </c>
      <c r="S214" s="185">
        <v>2.4649999999999998E-2</v>
      </c>
      <c r="T214" s="186">
        <f>S214*H214</f>
        <v>1.5246024999999999</v>
      </c>
      <c r="AR214" s="187" t="s">
        <v>238</v>
      </c>
      <c r="AT214" s="187" t="s">
        <v>127</v>
      </c>
      <c r="AU214" s="187" t="s">
        <v>85</v>
      </c>
      <c r="AY214" s="16" t="s">
        <v>124</v>
      </c>
      <c r="BE214" s="188">
        <f>IF(N214="základní",J214,0)</f>
        <v>0</v>
      </c>
      <c r="BF214" s="188">
        <f>IF(N214="snížená",J214,0)</f>
        <v>0</v>
      </c>
      <c r="BG214" s="188">
        <f>IF(N214="zákl. přenesená",J214,0)</f>
        <v>0</v>
      </c>
      <c r="BH214" s="188">
        <f>IF(N214="sníž. přenesená",J214,0)</f>
        <v>0</v>
      </c>
      <c r="BI214" s="188">
        <f>IF(N214="nulová",J214,0)</f>
        <v>0</v>
      </c>
      <c r="BJ214" s="16" t="s">
        <v>83</v>
      </c>
      <c r="BK214" s="188">
        <f>ROUND(I214*H214,2)</f>
        <v>0</v>
      </c>
      <c r="BL214" s="16" t="s">
        <v>238</v>
      </c>
      <c r="BM214" s="187" t="s">
        <v>267</v>
      </c>
    </row>
    <row r="215" spans="2:65" s="34" customFormat="1">
      <c r="B215" s="35"/>
      <c r="D215" s="189" t="s">
        <v>133</v>
      </c>
      <c r="F215" s="190" t="s">
        <v>268</v>
      </c>
      <c r="I215" s="5"/>
      <c r="L215" s="35"/>
      <c r="M215" s="191"/>
      <c r="T215" s="79"/>
      <c r="AT215" s="16" t="s">
        <v>133</v>
      </c>
      <c r="AU215" s="16" t="s">
        <v>85</v>
      </c>
    </row>
    <row r="216" spans="2:65" s="200" customFormat="1">
      <c r="B216" s="199"/>
      <c r="D216" s="194" t="s">
        <v>135</v>
      </c>
      <c r="E216" s="201" t="s">
        <v>1</v>
      </c>
      <c r="F216" s="202" t="s">
        <v>269</v>
      </c>
      <c r="H216" s="203">
        <v>61.85</v>
      </c>
      <c r="I216" s="7"/>
      <c r="L216" s="199"/>
      <c r="M216" s="204"/>
      <c r="T216" s="205"/>
      <c r="AT216" s="201" t="s">
        <v>135</v>
      </c>
      <c r="AU216" s="201" t="s">
        <v>85</v>
      </c>
      <c r="AV216" s="200" t="s">
        <v>85</v>
      </c>
      <c r="AW216" s="200" t="s">
        <v>31</v>
      </c>
      <c r="AX216" s="200" t="s">
        <v>83</v>
      </c>
      <c r="AY216" s="201" t="s">
        <v>124</v>
      </c>
    </row>
    <row r="217" spans="2:65" s="34" customFormat="1" ht="16.5" customHeight="1">
      <c r="B217" s="35"/>
      <c r="C217" s="176" t="s">
        <v>270</v>
      </c>
      <c r="D217" s="176" t="s">
        <v>127</v>
      </c>
      <c r="E217" s="177" t="s">
        <v>271</v>
      </c>
      <c r="F217" s="178" t="s">
        <v>272</v>
      </c>
      <c r="G217" s="179" t="s">
        <v>130</v>
      </c>
      <c r="H217" s="180">
        <v>8.68</v>
      </c>
      <c r="I217" s="4"/>
      <c r="J217" s="181">
        <f>ROUND(I217*H217,2)</f>
        <v>0</v>
      </c>
      <c r="K217" s="182"/>
      <c r="L217" s="35"/>
      <c r="M217" s="183" t="s">
        <v>1</v>
      </c>
      <c r="N217" s="184" t="s">
        <v>40</v>
      </c>
      <c r="P217" s="185">
        <f>O217*H217</f>
        <v>0</v>
      </c>
      <c r="Q217" s="185">
        <v>0</v>
      </c>
      <c r="R217" s="185">
        <f>Q217*H217</f>
        <v>0</v>
      </c>
      <c r="S217" s="185">
        <v>1.098E-2</v>
      </c>
      <c r="T217" s="186">
        <f>S217*H217</f>
        <v>9.5306399999999999E-2</v>
      </c>
      <c r="AR217" s="187" t="s">
        <v>238</v>
      </c>
      <c r="AT217" s="187" t="s">
        <v>127</v>
      </c>
      <c r="AU217" s="187" t="s">
        <v>85</v>
      </c>
      <c r="AY217" s="16" t="s">
        <v>124</v>
      </c>
      <c r="BE217" s="188">
        <f>IF(N217="základní",J217,0)</f>
        <v>0</v>
      </c>
      <c r="BF217" s="188">
        <f>IF(N217="snížená",J217,0)</f>
        <v>0</v>
      </c>
      <c r="BG217" s="188">
        <f>IF(N217="zákl. přenesená",J217,0)</f>
        <v>0</v>
      </c>
      <c r="BH217" s="188">
        <f>IF(N217="sníž. přenesená",J217,0)</f>
        <v>0</v>
      </c>
      <c r="BI217" s="188">
        <f>IF(N217="nulová",J217,0)</f>
        <v>0</v>
      </c>
      <c r="BJ217" s="16" t="s">
        <v>83</v>
      </c>
      <c r="BK217" s="188">
        <f>ROUND(I217*H217,2)</f>
        <v>0</v>
      </c>
      <c r="BL217" s="16" t="s">
        <v>238</v>
      </c>
      <c r="BM217" s="187" t="s">
        <v>273</v>
      </c>
    </row>
    <row r="218" spans="2:65" s="200" customFormat="1">
      <c r="B218" s="199"/>
      <c r="D218" s="194" t="s">
        <v>135</v>
      </c>
      <c r="E218" s="201" t="s">
        <v>1</v>
      </c>
      <c r="F218" s="202" t="s">
        <v>274</v>
      </c>
      <c r="H218" s="203">
        <v>8.68</v>
      </c>
      <c r="I218" s="7"/>
      <c r="L218" s="199"/>
      <c r="M218" s="204"/>
      <c r="T218" s="205"/>
      <c r="AT218" s="201" t="s">
        <v>135</v>
      </c>
      <c r="AU218" s="201" t="s">
        <v>85</v>
      </c>
      <c r="AV218" s="200" t="s">
        <v>85</v>
      </c>
      <c r="AW218" s="200" t="s">
        <v>31</v>
      </c>
      <c r="AX218" s="200" t="s">
        <v>83</v>
      </c>
      <c r="AY218" s="201" t="s">
        <v>124</v>
      </c>
    </row>
    <row r="219" spans="2:65" s="34" customFormat="1" ht="24.2" customHeight="1">
      <c r="B219" s="35"/>
      <c r="C219" s="176" t="s">
        <v>275</v>
      </c>
      <c r="D219" s="176" t="s">
        <v>127</v>
      </c>
      <c r="E219" s="177" t="s">
        <v>276</v>
      </c>
      <c r="F219" s="178" t="s">
        <v>277</v>
      </c>
      <c r="G219" s="179" t="s">
        <v>278</v>
      </c>
      <c r="H219" s="180">
        <v>1</v>
      </c>
      <c r="I219" s="4"/>
      <c r="J219" s="181">
        <f>ROUND(I219*H219,2)</f>
        <v>0</v>
      </c>
      <c r="K219" s="182"/>
      <c r="L219" s="35"/>
      <c r="M219" s="183" t="s">
        <v>1</v>
      </c>
      <c r="N219" s="184" t="s">
        <v>40</v>
      </c>
      <c r="P219" s="185">
        <f>O219*H219</f>
        <v>0</v>
      </c>
      <c r="Q219" s="185">
        <v>0</v>
      </c>
      <c r="R219" s="185">
        <f>Q219*H219</f>
        <v>0</v>
      </c>
      <c r="S219" s="185">
        <v>0</v>
      </c>
      <c r="T219" s="186">
        <f>S219*H219</f>
        <v>0</v>
      </c>
      <c r="AR219" s="187" t="s">
        <v>238</v>
      </c>
      <c r="AT219" s="187" t="s">
        <v>127</v>
      </c>
      <c r="AU219" s="187" t="s">
        <v>85</v>
      </c>
      <c r="AY219" s="16" t="s">
        <v>124</v>
      </c>
      <c r="BE219" s="188">
        <f>IF(N219="základní",J219,0)</f>
        <v>0</v>
      </c>
      <c r="BF219" s="188">
        <f>IF(N219="snížená",J219,0)</f>
        <v>0</v>
      </c>
      <c r="BG219" s="188">
        <f>IF(N219="zákl. přenesená",J219,0)</f>
        <v>0</v>
      </c>
      <c r="BH219" s="188">
        <f>IF(N219="sníž. přenesená",J219,0)</f>
        <v>0</v>
      </c>
      <c r="BI219" s="188">
        <f>IF(N219="nulová",J219,0)</f>
        <v>0</v>
      </c>
      <c r="BJ219" s="16" t="s">
        <v>83</v>
      </c>
      <c r="BK219" s="188">
        <f>ROUND(I219*H219,2)</f>
        <v>0</v>
      </c>
      <c r="BL219" s="16" t="s">
        <v>238</v>
      </c>
      <c r="BM219" s="187" t="s">
        <v>279</v>
      </c>
    </row>
    <row r="220" spans="2:65" s="34" customFormat="1">
      <c r="B220" s="35"/>
      <c r="D220" s="189" t="s">
        <v>133</v>
      </c>
      <c r="F220" s="190" t="s">
        <v>280</v>
      </c>
      <c r="I220" s="5"/>
      <c r="L220" s="35"/>
      <c r="M220" s="191"/>
      <c r="T220" s="79"/>
      <c r="AT220" s="16" t="s">
        <v>133</v>
      </c>
      <c r="AU220" s="16" t="s">
        <v>85</v>
      </c>
    </row>
    <row r="221" spans="2:65" s="34" customFormat="1" ht="33" customHeight="1">
      <c r="B221" s="35"/>
      <c r="C221" s="213" t="s">
        <v>7</v>
      </c>
      <c r="D221" s="213" t="s">
        <v>174</v>
      </c>
      <c r="E221" s="214" t="s">
        <v>281</v>
      </c>
      <c r="F221" s="215" t="s">
        <v>282</v>
      </c>
      <c r="G221" s="216" t="s">
        <v>278</v>
      </c>
      <c r="H221" s="217">
        <v>1</v>
      </c>
      <c r="I221" s="9"/>
      <c r="J221" s="218">
        <f>ROUND(I221*H221,2)</f>
        <v>0</v>
      </c>
      <c r="K221" s="219"/>
      <c r="L221" s="220"/>
      <c r="M221" s="221" t="s">
        <v>1</v>
      </c>
      <c r="N221" s="222" t="s">
        <v>40</v>
      </c>
      <c r="P221" s="185">
        <f>O221*H221</f>
        <v>0</v>
      </c>
      <c r="Q221" s="185">
        <v>3.2000000000000001E-2</v>
      </c>
      <c r="R221" s="185">
        <f>Q221*H221</f>
        <v>3.2000000000000001E-2</v>
      </c>
      <c r="S221" s="185">
        <v>0</v>
      </c>
      <c r="T221" s="186">
        <f>S221*H221</f>
        <v>0</v>
      </c>
      <c r="AR221" s="187" t="s">
        <v>243</v>
      </c>
      <c r="AT221" s="187" t="s">
        <v>174</v>
      </c>
      <c r="AU221" s="187" t="s">
        <v>85</v>
      </c>
      <c r="AY221" s="16" t="s">
        <v>124</v>
      </c>
      <c r="BE221" s="188">
        <f>IF(N221="základní",J221,0)</f>
        <v>0</v>
      </c>
      <c r="BF221" s="188">
        <f>IF(N221="snížená",J221,0)</f>
        <v>0</v>
      </c>
      <c r="BG221" s="188">
        <f>IF(N221="zákl. přenesená",J221,0)</f>
        <v>0</v>
      </c>
      <c r="BH221" s="188">
        <f>IF(N221="sníž. přenesená",J221,0)</f>
        <v>0</v>
      </c>
      <c r="BI221" s="188">
        <f>IF(N221="nulová",J221,0)</f>
        <v>0</v>
      </c>
      <c r="BJ221" s="16" t="s">
        <v>83</v>
      </c>
      <c r="BK221" s="188">
        <f>ROUND(I221*H221,2)</f>
        <v>0</v>
      </c>
      <c r="BL221" s="16" t="s">
        <v>238</v>
      </c>
      <c r="BM221" s="187" t="s">
        <v>283</v>
      </c>
    </row>
    <row r="222" spans="2:65" s="34" customFormat="1" ht="16.5" customHeight="1">
      <c r="B222" s="35"/>
      <c r="C222" s="176" t="s">
        <v>284</v>
      </c>
      <c r="D222" s="176" t="s">
        <v>127</v>
      </c>
      <c r="E222" s="177" t="s">
        <v>285</v>
      </c>
      <c r="F222" s="178" t="s">
        <v>286</v>
      </c>
      <c r="G222" s="179" t="s">
        <v>278</v>
      </c>
      <c r="H222" s="180">
        <v>1</v>
      </c>
      <c r="I222" s="4"/>
      <c r="J222" s="181">
        <f>ROUND(I222*H222,2)</f>
        <v>0</v>
      </c>
      <c r="K222" s="182"/>
      <c r="L222" s="35"/>
      <c r="M222" s="183" t="s">
        <v>1</v>
      </c>
      <c r="N222" s="184" t="s">
        <v>40</v>
      </c>
      <c r="P222" s="185">
        <f>O222*H222</f>
        <v>0</v>
      </c>
      <c r="Q222" s="185">
        <v>0</v>
      </c>
      <c r="R222" s="185">
        <f>Q222*H222</f>
        <v>0</v>
      </c>
      <c r="S222" s="185">
        <v>2.2300000000000002E-3</v>
      </c>
      <c r="T222" s="186">
        <f>S222*H222</f>
        <v>2.2300000000000002E-3</v>
      </c>
      <c r="AR222" s="187" t="s">
        <v>238</v>
      </c>
      <c r="AT222" s="187" t="s">
        <v>127</v>
      </c>
      <c r="AU222" s="187" t="s">
        <v>85</v>
      </c>
      <c r="AY222" s="16" t="s">
        <v>124</v>
      </c>
      <c r="BE222" s="188">
        <f>IF(N222="základní",J222,0)</f>
        <v>0</v>
      </c>
      <c r="BF222" s="188">
        <f>IF(N222="snížená",J222,0)</f>
        <v>0</v>
      </c>
      <c r="BG222" s="188">
        <f>IF(N222="zákl. přenesená",J222,0)</f>
        <v>0</v>
      </c>
      <c r="BH222" s="188">
        <f>IF(N222="sníž. přenesená",J222,0)</f>
        <v>0</v>
      </c>
      <c r="BI222" s="188">
        <f>IF(N222="nulová",J222,0)</f>
        <v>0</v>
      </c>
      <c r="BJ222" s="16" t="s">
        <v>83</v>
      </c>
      <c r="BK222" s="188">
        <f>ROUND(I222*H222,2)</f>
        <v>0</v>
      </c>
      <c r="BL222" s="16" t="s">
        <v>238</v>
      </c>
      <c r="BM222" s="187" t="s">
        <v>287</v>
      </c>
    </row>
    <row r="223" spans="2:65" s="34" customFormat="1">
      <c r="B223" s="35"/>
      <c r="D223" s="189" t="s">
        <v>133</v>
      </c>
      <c r="F223" s="190" t="s">
        <v>288</v>
      </c>
      <c r="I223" s="5"/>
      <c r="L223" s="35"/>
      <c r="M223" s="191"/>
      <c r="T223" s="79"/>
      <c r="AT223" s="16" t="s">
        <v>133</v>
      </c>
      <c r="AU223" s="16" t="s">
        <v>85</v>
      </c>
    </row>
    <row r="224" spans="2:65" s="34" customFormat="1" ht="24.2" customHeight="1">
      <c r="B224" s="35"/>
      <c r="C224" s="176" t="s">
        <v>289</v>
      </c>
      <c r="D224" s="176" t="s">
        <v>127</v>
      </c>
      <c r="E224" s="177" t="s">
        <v>290</v>
      </c>
      <c r="F224" s="178" t="s">
        <v>291</v>
      </c>
      <c r="G224" s="179" t="s">
        <v>166</v>
      </c>
      <c r="H224" s="180">
        <v>12.4</v>
      </c>
      <c r="I224" s="4"/>
      <c r="J224" s="181">
        <f>ROUND(I224*H224,2)</f>
        <v>0</v>
      </c>
      <c r="K224" s="182"/>
      <c r="L224" s="35"/>
      <c r="M224" s="183" t="s">
        <v>1</v>
      </c>
      <c r="N224" s="184" t="s">
        <v>40</v>
      </c>
      <c r="P224" s="185">
        <f>O224*H224</f>
        <v>0</v>
      </c>
      <c r="Q224" s="185">
        <v>0</v>
      </c>
      <c r="R224" s="185">
        <f>Q224*H224</f>
        <v>0</v>
      </c>
      <c r="S224" s="185">
        <v>0.01</v>
      </c>
      <c r="T224" s="186">
        <f>S224*H224</f>
        <v>0.12400000000000001</v>
      </c>
      <c r="AR224" s="187" t="s">
        <v>238</v>
      </c>
      <c r="AT224" s="187" t="s">
        <v>127</v>
      </c>
      <c r="AU224" s="187" t="s">
        <v>85</v>
      </c>
      <c r="AY224" s="16" t="s">
        <v>124</v>
      </c>
      <c r="BE224" s="188">
        <f>IF(N224="základní",J224,0)</f>
        <v>0</v>
      </c>
      <c r="BF224" s="188">
        <f>IF(N224="snížená",J224,0)</f>
        <v>0</v>
      </c>
      <c r="BG224" s="188">
        <f>IF(N224="zákl. přenesená",J224,0)</f>
        <v>0</v>
      </c>
      <c r="BH224" s="188">
        <f>IF(N224="sníž. přenesená",J224,0)</f>
        <v>0</v>
      </c>
      <c r="BI224" s="188">
        <f>IF(N224="nulová",J224,0)</f>
        <v>0</v>
      </c>
      <c r="BJ224" s="16" t="s">
        <v>83</v>
      </c>
      <c r="BK224" s="188">
        <f>ROUND(I224*H224,2)</f>
        <v>0</v>
      </c>
      <c r="BL224" s="16" t="s">
        <v>238</v>
      </c>
      <c r="BM224" s="187" t="s">
        <v>292</v>
      </c>
    </row>
    <row r="225" spans="2:65" s="193" customFormat="1">
      <c r="B225" s="192"/>
      <c r="D225" s="194" t="s">
        <v>135</v>
      </c>
      <c r="E225" s="195" t="s">
        <v>1</v>
      </c>
      <c r="F225" s="196" t="s">
        <v>293</v>
      </c>
      <c r="H225" s="195" t="s">
        <v>1</v>
      </c>
      <c r="I225" s="6"/>
      <c r="L225" s="192"/>
      <c r="M225" s="197"/>
      <c r="T225" s="198"/>
      <c r="AT225" s="195" t="s">
        <v>135</v>
      </c>
      <c r="AU225" s="195" t="s">
        <v>85</v>
      </c>
      <c r="AV225" s="193" t="s">
        <v>83</v>
      </c>
      <c r="AW225" s="193" t="s">
        <v>31</v>
      </c>
      <c r="AX225" s="193" t="s">
        <v>75</v>
      </c>
      <c r="AY225" s="195" t="s">
        <v>124</v>
      </c>
    </row>
    <row r="226" spans="2:65" s="200" customFormat="1">
      <c r="B226" s="199"/>
      <c r="D226" s="194" t="s">
        <v>135</v>
      </c>
      <c r="E226" s="201" t="s">
        <v>1</v>
      </c>
      <c r="F226" s="202" t="s">
        <v>294</v>
      </c>
      <c r="H226" s="203">
        <v>12.4</v>
      </c>
      <c r="I226" s="7"/>
      <c r="L226" s="199"/>
      <c r="M226" s="204"/>
      <c r="T226" s="205"/>
      <c r="AT226" s="201" t="s">
        <v>135</v>
      </c>
      <c r="AU226" s="201" t="s">
        <v>85</v>
      </c>
      <c r="AV226" s="200" t="s">
        <v>85</v>
      </c>
      <c r="AW226" s="200" t="s">
        <v>31</v>
      </c>
      <c r="AX226" s="200" t="s">
        <v>83</v>
      </c>
      <c r="AY226" s="201" t="s">
        <v>124</v>
      </c>
    </row>
    <row r="227" spans="2:65" s="34" customFormat="1" ht="21.75" customHeight="1">
      <c r="B227" s="35"/>
      <c r="C227" s="176" t="s">
        <v>295</v>
      </c>
      <c r="D227" s="176" t="s">
        <v>127</v>
      </c>
      <c r="E227" s="177" t="s">
        <v>296</v>
      </c>
      <c r="F227" s="178" t="s">
        <v>297</v>
      </c>
      <c r="G227" s="179" t="s">
        <v>278</v>
      </c>
      <c r="H227" s="180">
        <v>1</v>
      </c>
      <c r="I227" s="4"/>
      <c r="J227" s="181">
        <f>ROUND(I227*H227,2)</f>
        <v>0</v>
      </c>
      <c r="K227" s="182"/>
      <c r="L227" s="35"/>
      <c r="M227" s="183" t="s">
        <v>1</v>
      </c>
      <c r="N227" s="184" t="s">
        <v>40</v>
      </c>
      <c r="P227" s="185">
        <f>O227*H227</f>
        <v>0</v>
      </c>
      <c r="Q227" s="185">
        <v>0</v>
      </c>
      <c r="R227" s="185">
        <f>Q227*H227</f>
        <v>0</v>
      </c>
      <c r="S227" s="185">
        <v>2.8000000000000001E-2</v>
      </c>
      <c r="T227" s="186">
        <f>S227*H227</f>
        <v>2.8000000000000001E-2</v>
      </c>
      <c r="AR227" s="187" t="s">
        <v>238</v>
      </c>
      <c r="AT227" s="187" t="s">
        <v>127</v>
      </c>
      <c r="AU227" s="187" t="s">
        <v>85</v>
      </c>
      <c r="AY227" s="16" t="s">
        <v>124</v>
      </c>
      <c r="BE227" s="188">
        <f>IF(N227="základní",J227,0)</f>
        <v>0</v>
      </c>
      <c r="BF227" s="188">
        <f>IF(N227="snížená",J227,0)</f>
        <v>0</v>
      </c>
      <c r="BG227" s="188">
        <f>IF(N227="zákl. přenesená",J227,0)</f>
        <v>0</v>
      </c>
      <c r="BH227" s="188">
        <f>IF(N227="sníž. přenesená",J227,0)</f>
        <v>0</v>
      </c>
      <c r="BI227" s="188">
        <f>IF(N227="nulová",J227,0)</f>
        <v>0</v>
      </c>
      <c r="BJ227" s="16" t="s">
        <v>83</v>
      </c>
      <c r="BK227" s="188">
        <f>ROUND(I227*H227,2)</f>
        <v>0</v>
      </c>
      <c r="BL227" s="16" t="s">
        <v>238</v>
      </c>
      <c r="BM227" s="187" t="s">
        <v>298</v>
      </c>
    </row>
    <row r="228" spans="2:65" s="34" customFormat="1">
      <c r="B228" s="35"/>
      <c r="D228" s="189" t="s">
        <v>133</v>
      </c>
      <c r="F228" s="190" t="s">
        <v>299</v>
      </c>
      <c r="I228" s="5"/>
      <c r="L228" s="35"/>
      <c r="M228" s="191"/>
      <c r="T228" s="79"/>
      <c r="AT228" s="16" t="s">
        <v>133</v>
      </c>
      <c r="AU228" s="16" t="s">
        <v>85</v>
      </c>
    </row>
    <row r="229" spans="2:65" s="34" customFormat="1" ht="24.2" customHeight="1">
      <c r="B229" s="35"/>
      <c r="C229" s="176" t="s">
        <v>300</v>
      </c>
      <c r="D229" s="176" t="s">
        <v>127</v>
      </c>
      <c r="E229" s="177" t="s">
        <v>301</v>
      </c>
      <c r="F229" s="178" t="s">
        <v>302</v>
      </c>
      <c r="G229" s="179" t="s">
        <v>166</v>
      </c>
      <c r="H229" s="180">
        <v>12.4</v>
      </c>
      <c r="I229" s="4"/>
      <c r="J229" s="181">
        <f>ROUND(I229*H229,2)</f>
        <v>0</v>
      </c>
      <c r="K229" s="182"/>
      <c r="L229" s="35"/>
      <c r="M229" s="183" t="s">
        <v>1</v>
      </c>
      <c r="N229" s="184" t="s">
        <v>40</v>
      </c>
      <c r="P229" s="185">
        <f>O229*H229</f>
        <v>0</v>
      </c>
      <c r="Q229" s="185">
        <v>0</v>
      </c>
      <c r="R229" s="185">
        <f>Q229*H229</f>
        <v>0</v>
      </c>
      <c r="S229" s="185">
        <v>0</v>
      </c>
      <c r="T229" s="186">
        <f>S229*H229</f>
        <v>0</v>
      </c>
      <c r="AR229" s="187" t="s">
        <v>238</v>
      </c>
      <c r="AT229" s="187" t="s">
        <v>127</v>
      </c>
      <c r="AU229" s="187" t="s">
        <v>85</v>
      </c>
      <c r="AY229" s="16" t="s">
        <v>124</v>
      </c>
      <c r="BE229" s="188">
        <f>IF(N229="základní",J229,0)</f>
        <v>0</v>
      </c>
      <c r="BF229" s="188">
        <f>IF(N229="snížená",J229,0)</f>
        <v>0</v>
      </c>
      <c r="BG229" s="188">
        <f>IF(N229="zákl. přenesená",J229,0)</f>
        <v>0</v>
      </c>
      <c r="BH229" s="188">
        <f>IF(N229="sníž. přenesená",J229,0)</f>
        <v>0</v>
      </c>
      <c r="BI229" s="188">
        <f>IF(N229="nulová",J229,0)</f>
        <v>0</v>
      </c>
      <c r="BJ229" s="16" t="s">
        <v>83</v>
      </c>
      <c r="BK229" s="188">
        <f>ROUND(I229*H229,2)</f>
        <v>0</v>
      </c>
      <c r="BL229" s="16" t="s">
        <v>238</v>
      </c>
      <c r="BM229" s="187" t="s">
        <v>303</v>
      </c>
    </row>
    <row r="230" spans="2:65" s="34" customFormat="1" ht="16.5" customHeight="1">
      <c r="B230" s="35"/>
      <c r="C230" s="176" t="s">
        <v>304</v>
      </c>
      <c r="D230" s="176" t="s">
        <v>127</v>
      </c>
      <c r="E230" s="177" t="s">
        <v>305</v>
      </c>
      <c r="F230" s="178" t="s">
        <v>306</v>
      </c>
      <c r="G230" s="179" t="s">
        <v>278</v>
      </c>
      <c r="H230" s="180">
        <v>1</v>
      </c>
      <c r="I230" s="4"/>
      <c r="J230" s="181">
        <f>ROUND(I230*H230,2)</f>
        <v>0</v>
      </c>
      <c r="K230" s="182"/>
      <c r="L230" s="35"/>
      <c r="M230" s="183" t="s">
        <v>1</v>
      </c>
      <c r="N230" s="184" t="s">
        <v>40</v>
      </c>
      <c r="P230" s="185">
        <f>O230*H230</f>
        <v>0</v>
      </c>
      <c r="Q230" s="185">
        <v>0</v>
      </c>
      <c r="R230" s="185">
        <f>Q230*H230</f>
        <v>0</v>
      </c>
      <c r="S230" s="185">
        <v>0</v>
      </c>
      <c r="T230" s="186">
        <f>S230*H230</f>
        <v>0</v>
      </c>
      <c r="AR230" s="187" t="s">
        <v>238</v>
      </c>
      <c r="AT230" s="187" t="s">
        <v>127</v>
      </c>
      <c r="AU230" s="187" t="s">
        <v>85</v>
      </c>
      <c r="AY230" s="16" t="s">
        <v>124</v>
      </c>
      <c r="BE230" s="188">
        <f>IF(N230="základní",J230,0)</f>
        <v>0</v>
      </c>
      <c r="BF230" s="188">
        <f>IF(N230="snížená",J230,0)</f>
        <v>0</v>
      </c>
      <c r="BG230" s="188">
        <f>IF(N230="zákl. přenesená",J230,0)</f>
        <v>0</v>
      </c>
      <c r="BH230" s="188">
        <f>IF(N230="sníž. přenesená",J230,0)</f>
        <v>0</v>
      </c>
      <c r="BI230" s="188">
        <f>IF(N230="nulová",J230,0)</f>
        <v>0</v>
      </c>
      <c r="BJ230" s="16" t="s">
        <v>83</v>
      </c>
      <c r="BK230" s="188">
        <f>ROUND(I230*H230,2)</f>
        <v>0</v>
      </c>
      <c r="BL230" s="16" t="s">
        <v>238</v>
      </c>
      <c r="BM230" s="187" t="s">
        <v>307</v>
      </c>
    </row>
    <row r="231" spans="2:65" s="34" customFormat="1" ht="24.2" customHeight="1">
      <c r="B231" s="35"/>
      <c r="C231" s="176" t="s">
        <v>308</v>
      </c>
      <c r="D231" s="176" t="s">
        <v>127</v>
      </c>
      <c r="E231" s="177" t="s">
        <v>309</v>
      </c>
      <c r="F231" s="178" t="s">
        <v>310</v>
      </c>
      <c r="G231" s="179" t="s">
        <v>130</v>
      </c>
      <c r="H231" s="180">
        <v>11</v>
      </c>
      <c r="I231" s="4"/>
      <c r="J231" s="181">
        <f>ROUND(I231*H231,2)</f>
        <v>0</v>
      </c>
      <c r="K231" s="182"/>
      <c r="L231" s="35"/>
      <c r="M231" s="183" t="s">
        <v>1</v>
      </c>
      <c r="N231" s="184" t="s">
        <v>40</v>
      </c>
      <c r="P231" s="185">
        <f>O231*H231</f>
        <v>0</v>
      </c>
      <c r="Q231" s="185">
        <v>0</v>
      </c>
      <c r="R231" s="185">
        <f>Q231*H231</f>
        <v>0</v>
      </c>
      <c r="S231" s="185">
        <v>0.05</v>
      </c>
      <c r="T231" s="186">
        <f>S231*H231</f>
        <v>0.55000000000000004</v>
      </c>
      <c r="AR231" s="187" t="s">
        <v>238</v>
      </c>
      <c r="AT231" s="187" t="s">
        <v>127</v>
      </c>
      <c r="AU231" s="187" t="s">
        <v>85</v>
      </c>
      <c r="AY231" s="16" t="s">
        <v>124</v>
      </c>
      <c r="BE231" s="188">
        <f>IF(N231="základní",J231,0)</f>
        <v>0</v>
      </c>
      <c r="BF231" s="188">
        <f>IF(N231="snížená",J231,0)</f>
        <v>0</v>
      </c>
      <c r="BG231" s="188">
        <f>IF(N231="zákl. přenesená",J231,0)</f>
        <v>0</v>
      </c>
      <c r="BH231" s="188">
        <f>IF(N231="sníž. přenesená",J231,0)</f>
        <v>0</v>
      </c>
      <c r="BI231" s="188">
        <f>IF(N231="nulová",J231,0)</f>
        <v>0</v>
      </c>
      <c r="BJ231" s="16" t="s">
        <v>83</v>
      </c>
      <c r="BK231" s="188">
        <f>ROUND(I231*H231,2)</f>
        <v>0</v>
      </c>
      <c r="BL231" s="16" t="s">
        <v>238</v>
      </c>
      <c r="BM231" s="187" t="s">
        <v>311</v>
      </c>
    </row>
    <row r="232" spans="2:65" s="193" customFormat="1">
      <c r="B232" s="192"/>
      <c r="D232" s="194" t="s">
        <v>135</v>
      </c>
      <c r="E232" s="195" t="s">
        <v>1</v>
      </c>
      <c r="F232" s="196" t="s">
        <v>312</v>
      </c>
      <c r="H232" s="195" t="s">
        <v>1</v>
      </c>
      <c r="I232" s="6"/>
      <c r="L232" s="192"/>
      <c r="M232" s="197"/>
      <c r="T232" s="198"/>
      <c r="AT232" s="195" t="s">
        <v>135</v>
      </c>
      <c r="AU232" s="195" t="s">
        <v>85</v>
      </c>
      <c r="AV232" s="193" t="s">
        <v>83</v>
      </c>
      <c r="AW232" s="193" t="s">
        <v>31</v>
      </c>
      <c r="AX232" s="193" t="s">
        <v>75</v>
      </c>
      <c r="AY232" s="195" t="s">
        <v>124</v>
      </c>
    </row>
    <row r="233" spans="2:65" s="200" customFormat="1">
      <c r="B233" s="199"/>
      <c r="D233" s="194" t="s">
        <v>135</v>
      </c>
      <c r="E233" s="201" t="s">
        <v>1</v>
      </c>
      <c r="F233" s="202" t="s">
        <v>313</v>
      </c>
      <c r="H233" s="203">
        <v>11</v>
      </c>
      <c r="I233" s="7"/>
      <c r="L233" s="199"/>
      <c r="M233" s="204"/>
      <c r="T233" s="205"/>
      <c r="AT233" s="201" t="s">
        <v>135</v>
      </c>
      <c r="AU233" s="201" t="s">
        <v>85</v>
      </c>
      <c r="AV233" s="200" t="s">
        <v>85</v>
      </c>
      <c r="AW233" s="200" t="s">
        <v>31</v>
      </c>
      <c r="AX233" s="200" t="s">
        <v>83</v>
      </c>
      <c r="AY233" s="201" t="s">
        <v>124</v>
      </c>
    </row>
    <row r="234" spans="2:65" s="34" customFormat="1" ht="16.5" customHeight="1">
      <c r="B234" s="35"/>
      <c r="C234" s="176" t="s">
        <v>314</v>
      </c>
      <c r="D234" s="176" t="s">
        <v>127</v>
      </c>
      <c r="E234" s="177" t="s">
        <v>315</v>
      </c>
      <c r="F234" s="178" t="s">
        <v>316</v>
      </c>
      <c r="G234" s="179" t="s">
        <v>166</v>
      </c>
      <c r="H234" s="180">
        <v>12.4</v>
      </c>
      <c r="I234" s="4"/>
      <c r="J234" s="181">
        <f>ROUND(I234*H234,2)</f>
        <v>0</v>
      </c>
      <c r="K234" s="182"/>
      <c r="L234" s="35"/>
      <c r="M234" s="183" t="s">
        <v>1</v>
      </c>
      <c r="N234" s="184" t="s">
        <v>40</v>
      </c>
      <c r="P234" s="185">
        <f>O234*H234</f>
        <v>0</v>
      </c>
      <c r="Q234" s="185">
        <v>0</v>
      </c>
      <c r="R234" s="185">
        <f>Q234*H234</f>
        <v>0</v>
      </c>
      <c r="S234" s="185">
        <v>1.2E-2</v>
      </c>
      <c r="T234" s="186">
        <f>S234*H234</f>
        <v>0.14880000000000002</v>
      </c>
      <c r="AR234" s="187" t="s">
        <v>238</v>
      </c>
      <c r="AT234" s="187" t="s">
        <v>127</v>
      </c>
      <c r="AU234" s="187" t="s">
        <v>85</v>
      </c>
      <c r="AY234" s="16" t="s">
        <v>124</v>
      </c>
      <c r="BE234" s="188">
        <f>IF(N234="základní",J234,0)</f>
        <v>0</v>
      </c>
      <c r="BF234" s="188">
        <f>IF(N234="snížená",J234,0)</f>
        <v>0</v>
      </c>
      <c r="BG234" s="188">
        <f>IF(N234="zákl. přenesená",J234,0)</f>
        <v>0</v>
      </c>
      <c r="BH234" s="188">
        <f>IF(N234="sníž. přenesená",J234,0)</f>
        <v>0</v>
      </c>
      <c r="BI234" s="188">
        <f>IF(N234="nulová",J234,0)</f>
        <v>0</v>
      </c>
      <c r="BJ234" s="16" t="s">
        <v>83</v>
      </c>
      <c r="BK234" s="188">
        <f>ROUND(I234*H234,2)</f>
        <v>0</v>
      </c>
      <c r="BL234" s="16" t="s">
        <v>238</v>
      </c>
      <c r="BM234" s="187" t="s">
        <v>317</v>
      </c>
    </row>
    <row r="235" spans="2:65" s="193" customFormat="1">
      <c r="B235" s="192"/>
      <c r="D235" s="194" t="s">
        <v>135</v>
      </c>
      <c r="E235" s="195" t="s">
        <v>1</v>
      </c>
      <c r="F235" s="196" t="s">
        <v>318</v>
      </c>
      <c r="H235" s="195" t="s">
        <v>1</v>
      </c>
      <c r="I235" s="6"/>
      <c r="L235" s="192"/>
      <c r="M235" s="197"/>
      <c r="T235" s="198"/>
      <c r="AT235" s="195" t="s">
        <v>135</v>
      </c>
      <c r="AU235" s="195" t="s">
        <v>85</v>
      </c>
      <c r="AV235" s="193" t="s">
        <v>83</v>
      </c>
      <c r="AW235" s="193" t="s">
        <v>31</v>
      </c>
      <c r="AX235" s="193" t="s">
        <v>75</v>
      </c>
      <c r="AY235" s="195" t="s">
        <v>124</v>
      </c>
    </row>
    <row r="236" spans="2:65" s="200" customFormat="1">
      <c r="B236" s="199"/>
      <c r="D236" s="194" t="s">
        <v>135</v>
      </c>
      <c r="E236" s="201" t="s">
        <v>1</v>
      </c>
      <c r="F236" s="202" t="s">
        <v>319</v>
      </c>
      <c r="H236" s="203">
        <v>12.4</v>
      </c>
      <c r="I236" s="7"/>
      <c r="L236" s="199"/>
      <c r="M236" s="204"/>
      <c r="T236" s="205"/>
      <c r="AT236" s="201" t="s">
        <v>135</v>
      </c>
      <c r="AU236" s="201" t="s">
        <v>85</v>
      </c>
      <c r="AV236" s="200" t="s">
        <v>85</v>
      </c>
      <c r="AW236" s="200" t="s">
        <v>31</v>
      </c>
      <c r="AX236" s="200" t="s">
        <v>83</v>
      </c>
      <c r="AY236" s="201" t="s">
        <v>124</v>
      </c>
    </row>
    <row r="237" spans="2:65" s="165" customFormat="1" ht="22.9" customHeight="1">
      <c r="B237" s="164"/>
      <c r="D237" s="166" t="s">
        <v>74</v>
      </c>
      <c r="E237" s="174" t="s">
        <v>320</v>
      </c>
      <c r="F237" s="174" t="s">
        <v>321</v>
      </c>
      <c r="I237" s="3"/>
      <c r="J237" s="175">
        <f>BK237</f>
        <v>0</v>
      </c>
      <c r="L237" s="164"/>
      <c r="M237" s="169"/>
      <c r="P237" s="170">
        <f>SUM(P238:P241)</f>
        <v>0</v>
      </c>
      <c r="R237" s="170">
        <f>SUM(R238:R241)</f>
        <v>0</v>
      </c>
      <c r="T237" s="171">
        <f>SUM(T238:T241)</f>
        <v>2.8416E-2</v>
      </c>
      <c r="AR237" s="166" t="s">
        <v>85</v>
      </c>
      <c r="AT237" s="172" t="s">
        <v>74</v>
      </c>
      <c r="AU237" s="172" t="s">
        <v>83</v>
      </c>
      <c r="AY237" s="166" t="s">
        <v>124</v>
      </c>
      <c r="BK237" s="173">
        <f>SUM(BK238:BK241)</f>
        <v>0</v>
      </c>
    </row>
    <row r="238" spans="2:65" s="34" customFormat="1" ht="16.5" customHeight="1">
      <c r="B238" s="35"/>
      <c r="C238" s="176" t="s">
        <v>322</v>
      </c>
      <c r="D238" s="176" t="s">
        <v>127</v>
      </c>
      <c r="E238" s="177" t="s">
        <v>323</v>
      </c>
      <c r="F238" s="178" t="s">
        <v>324</v>
      </c>
      <c r="G238" s="179" t="s">
        <v>130</v>
      </c>
      <c r="H238" s="180">
        <v>1.92</v>
      </c>
      <c r="I238" s="4"/>
      <c r="J238" s="181">
        <f>ROUND(I238*H238,2)</f>
        <v>0</v>
      </c>
      <c r="K238" s="182"/>
      <c r="L238" s="35"/>
      <c r="M238" s="183" t="s">
        <v>1</v>
      </c>
      <c r="N238" s="184" t="s">
        <v>40</v>
      </c>
      <c r="P238" s="185">
        <f>O238*H238</f>
        <v>0</v>
      </c>
      <c r="Q238" s="185">
        <v>0</v>
      </c>
      <c r="R238" s="185">
        <f>Q238*H238</f>
        <v>0</v>
      </c>
      <c r="S238" s="185">
        <v>4.5999999999999999E-3</v>
      </c>
      <c r="T238" s="186">
        <f>S238*H238</f>
        <v>8.8319999999999996E-3</v>
      </c>
      <c r="AR238" s="187" t="s">
        <v>238</v>
      </c>
      <c r="AT238" s="187" t="s">
        <v>127</v>
      </c>
      <c r="AU238" s="187" t="s">
        <v>85</v>
      </c>
      <c r="AY238" s="16" t="s">
        <v>124</v>
      </c>
      <c r="BE238" s="188">
        <f>IF(N238="základní",J238,0)</f>
        <v>0</v>
      </c>
      <c r="BF238" s="188">
        <f>IF(N238="snížená",J238,0)</f>
        <v>0</v>
      </c>
      <c r="BG238" s="188">
        <f>IF(N238="zákl. přenesená",J238,0)</f>
        <v>0</v>
      </c>
      <c r="BH238" s="188">
        <f>IF(N238="sníž. přenesená",J238,0)</f>
        <v>0</v>
      </c>
      <c r="BI238" s="188">
        <f>IF(N238="nulová",J238,0)</f>
        <v>0</v>
      </c>
      <c r="BJ238" s="16" t="s">
        <v>83</v>
      </c>
      <c r="BK238" s="188">
        <f>ROUND(I238*H238,2)</f>
        <v>0</v>
      </c>
      <c r="BL238" s="16" t="s">
        <v>238</v>
      </c>
      <c r="BM238" s="187" t="s">
        <v>325</v>
      </c>
    </row>
    <row r="239" spans="2:65" s="193" customFormat="1">
      <c r="B239" s="192"/>
      <c r="D239" s="194" t="s">
        <v>135</v>
      </c>
      <c r="E239" s="195" t="s">
        <v>1</v>
      </c>
      <c r="F239" s="196" t="s">
        <v>326</v>
      </c>
      <c r="H239" s="195" t="s">
        <v>1</v>
      </c>
      <c r="I239" s="6"/>
      <c r="L239" s="192"/>
      <c r="M239" s="197"/>
      <c r="T239" s="198"/>
      <c r="AT239" s="195" t="s">
        <v>135</v>
      </c>
      <c r="AU239" s="195" t="s">
        <v>85</v>
      </c>
      <c r="AV239" s="193" t="s">
        <v>83</v>
      </c>
      <c r="AW239" s="193" t="s">
        <v>31</v>
      </c>
      <c r="AX239" s="193" t="s">
        <v>75</v>
      </c>
      <c r="AY239" s="195" t="s">
        <v>124</v>
      </c>
    </row>
    <row r="240" spans="2:65" s="200" customFormat="1">
      <c r="B240" s="199"/>
      <c r="D240" s="194" t="s">
        <v>135</v>
      </c>
      <c r="E240" s="201" t="s">
        <v>1</v>
      </c>
      <c r="F240" s="202" t="s">
        <v>327</v>
      </c>
      <c r="H240" s="203">
        <v>1.92</v>
      </c>
      <c r="I240" s="7"/>
      <c r="L240" s="199"/>
      <c r="M240" s="204"/>
      <c r="T240" s="205"/>
      <c r="AT240" s="201" t="s">
        <v>135</v>
      </c>
      <c r="AU240" s="201" t="s">
        <v>85</v>
      </c>
      <c r="AV240" s="200" t="s">
        <v>85</v>
      </c>
      <c r="AW240" s="200" t="s">
        <v>31</v>
      </c>
      <c r="AX240" s="200" t="s">
        <v>83</v>
      </c>
      <c r="AY240" s="201" t="s">
        <v>124</v>
      </c>
    </row>
    <row r="241" spans="2:65" s="34" customFormat="1" ht="16.5" customHeight="1">
      <c r="B241" s="35"/>
      <c r="C241" s="176" t="s">
        <v>328</v>
      </c>
      <c r="D241" s="176" t="s">
        <v>127</v>
      </c>
      <c r="E241" s="177" t="s">
        <v>329</v>
      </c>
      <c r="F241" s="178" t="s">
        <v>330</v>
      </c>
      <c r="G241" s="179" t="s">
        <v>130</v>
      </c>
      <c r="H241" s="180">
        <v>1.92</v>
      </c>
      <c r="I241" s="4"/>
      <c r="J241" s="181">
        <f>ROUND(I241*H241,2)</f>
        <v>0</v>
      </c>
      <c r="K241" s="182"/>
      <c r="L241" s="35"/>
      <c r="M241" s="183" t="s">
        <v>1</v>
      </c>
      <c r="N241" s="184" t="s">
        <v>40</v>
      </c>
      <c r="P241" s="185">
        <f>O241*H241</f>
        <v>0</v>
      </c>
      <c r="Q241" s="185">
        <v>0</v>
      </c>
      <c r="R241" s="185">
        <f>Q241*H241</f>
        <v>0</v>
      </c>
      <c r="S241" s="185">
        <v>1.0200000000000001E-2</v>
      </c>
      <c r="T241" s="186">
        <f>S241*H241</f>
        <v>1.9584000000000001E-2</v>
      </c>
      <c r="AR241" s="187" t="s">
        <v>238</v>
      </c>
      <c r="AT241" s="187" t="s">
        <v>127</v>
      </c>
      <c r="AU241" s="187" t="s">
        <v>85</v>
      </c>
      <c r="AY241" s="16" t="s">
        <v>124</v>
      </c>
      <c r="BE241" s="188">
        <f>IF(N241="základní",J241,0)</f>
        <v>0</v>
      </c>
      <c r="BF241" s="188">
        <f>IF(N241="snížená",J241,0)</f>
        <v>0</v>
      </c>
      <c r="BG241" s="188">
        <f>IF(N241="zákl. přenesená",J241,0)</f>
        <v>0</v>
      </c>
      <c r="BH241" s="188">
        <f>IF(N241="sníž. přenesená",J241,0)</f>
        <v>0</v>
      </c>
      <c r="BI241" s="188">
        <f>IF(N241="nulová",J241,0)</f>
        <v>0</v>
      </c>
      <c r="BJ241" s="16" t="s">
        <v>83</v>
      </c>
      <c r="BK241" s="188">
        <f>ROUND(I241*H241,2)</f>
        <v>0</v>
      </c>
      <c r="BL241" s="16" t="s">
        <v>238</v>
      </c>
      <c r="BM241" s="187" t="s">
        <v>331</v>
      </c>
    </row>
    <row r="242" spans="2:65" s="165" customFormat="1" ht="22.9" customHeight="1">
      <c r="B242" s="164"/>
      <c r="D242" s="166" t="s">
        <v>74</v>
      </c>
      <c r="E242" s="174" t="s">
        <v>332</v>
      </c>
      <c r="F242" s="174" t="s">
        <v>333</v>
      </c>
      <c r="I242" s="3"/>
      <c r="J242" s="175">
        <f>BK242</f>
        <v>0</v>
      </c>
      <c r="L242" s="164"/>
      <c r="M242" s="169"/>
      <c r="P242" s="170">
        <f>SUM(P243:P280)</f>
        <v>0</v>
      </c>
      <c r="R242" s="170">
        <f>SUM(R243:R280)</f>
        <v>5.396780000000001E-2</v>
      </c>
      <c r="T242" s="171">
        <f>SUM(T243:T280)</f>
        <v>0</v>
      </c>
      <c r="AR242" s="166" t="s">
        <v>85</v>
      </c>
      <c r="AT242" s="172" t="s">
        <v>74</v>
      </c>
      <c r="AU242" s="172" t="s">
        <v>83</v>
      </c>
      <c r="AY242" s="166" t="s">
        <v>124</v>
      </c>
      <c r="BK242" s="173">
        <f>SUM(BK243:BK280)</f>
        <v>0</v>
      </c>
    </row>
    <row r="243" spans="2:65" s="34" customFormat="1" ht="24.2" customHeight="1">
      <c r="B243" s="35"/>
      <c r="C243" s="176" t="s">
        <v>334</v>
      </c>
      <c r="D243" s="176" t="s">
        <v>127</v>
      </c>
      <c r="E243" s="177" t="s">
        <v>335</v>
      </c>
      <c r="F243" s="178" t="s">
        <v>336</v>
      </c>
      <c r="G243" s="179" t="s">
        <v>130</v>
      </c>
      <c r="H243" s="180">
        <v>17.78</v>
      </c>
      <c r="I243" s="4"/>
      <c r="J243" s="181">
        <f>ROUND(I243*H243,2)</f>
        <v>0</v>
      </c>
      <c r="K243" s="182"/>
      <c r="L243" s="35"/>
      <c r="M243" s="183" t="s">
        <v>1</v>
      </c>
      <c r="N243" s="184" t="s">
        <v>40</v>
      </c>
      <c r="P243" s="185">
        <f>O243*H243</f>
        <v>0</v>
      </c>
      <c r="Q243" s="185">
        <v>2.0000000000000002E-5</v>
      </c>
      <c r="R243" s="185">
        <f>Q243*H243</f>
        <v>3.5560000000000008E-4</v>
      </c>
      <c r="S243" s="185">
        <v>0</v>
      </c>
      <c r="T243" s="186">
        <f>S243*H243</f>
        <v>0</v>
      </c>
      <c r="AR243" s="187" t="s">
        <v>238</v>
      </c>
      <c r="AT243" s="187" t="s">
        <v>127</v>
      </c>
      <c r="AU243" s="187" t="s">
        <v>85</v>
      </c>
      <c r="AY243" s="16" t="s">
        <v>124</v>
      </c>
      <c r="BE243" s="188">
        <f>IF(N243="základní",J243,0)</f>
        <v>0</v>
      </c>
      <c r="BF243" s="188">
        <f>IF(N243="snížená",J243,0)</f>
        <v>0</v>
      </c>
      <c r="BG243" s="188">
        <f>IF(N243="zákl. přenesená",J243,0)</f>
        <v>0</v>
      </c>
      <c r="BH243" s="188">
        <f>IF(N243="sníž. přenesená",J243,0)</f>
        <v>0</v>
      </c>
      <c r="BI243" s="188">
        <f>IF(N243="nulová",J243,0)</f>
        <v>0</v>
      </c>
      <c r="BJ243" s="16" t="s">
        <v>83</v>
      </c>
      <c r="BK243" s="188">
        <f>ROUND(I243*H243,2)</f>
        <v>0</v>
      </c>
      <c r="BL243" s="16" t="s">
        <v>238</v>
      </c>
      <c r="BM243" s="187" t="s">
        <v>337</v>
      </c>
    </row>
    <row r="244" spans="2:65" s="34" customFormat="1">
      <c r="B244" s="35"/>
      <c r="D244" s="189" t="s">
        <v>133</v>
      </c>
      <c r="F244" s="190" t="s">
        <v>338</v>
      </c>
      <c r="I244" s="5"/>
      <c r="L244" s="35"/>
      <c r="M244" s="191"/>
      <c r="T244" s="79"/>
      <c r="AT244" s="16" t="s">
        <v>133</v>
      </c>
      <c r="AU244" s="16" t="s">
        <v>85</v>
      </c>
    </row>
    <row r="245" spans="2:65" s="34" customFormat="1" ht="24.2" customHeight="1">
      <c r="B245" s="35"/>
      <c r="C245" s="176" t="s">
        <v>339</v>
      </c>
      <c r="D245" s="176" t="s">
        <v>127</v>
      </c>
      <c r="E245" s="177" t="s">
        <v>340</v>
      </c>
      <c r="F245" s="178" t="s">
        <v>341</v>
      </c>
      <c r="G245" s="179" t="s">
        <v>130</v>
      </c>
      <c r="H245" s="180">
        <v>17.78</v>
      </c>
      <c r="I245" s="4"/>
      <c r="J245" s="181">
        <f>ROUND(I245*H245,2)</f>
        <v>0</v>
      </c>
      <c r="K245" s="182"/>
      <c r="L245" s="35"/>
      <c r="M245" s="183" t="s">
        <v>1</v>
      </c>
      <c r="N245" s="184" t="s">
        <v>40</v>
      </c>
      <c r="P245" s="185">
        <f>O245*H245</f>
        <v>0</v>
      </c>
      <c r="Q245" s="185">
        <v>1.7000000000000001E-4</v>
      </c>
      <c r="R245" s="185">
        <f>Q245*H245</f>
        <v>3.0226000000000003E-3</v>
      </c>
      <c r="S245" s="185">
        <v>0</v>
      </c>
      <c r="T245" s="186">
        <f>S245*H245</f>
        <v>0</v>
      </c>
      <c r="AR245" s="187" t="s">
        <v>238</v>
      </c>
      <c r="AT245" s="187" t="s">
        <v>127</v>
      </c>
      <c r="AU245" s="187" t="s">
        <v>85</v>
      </c>
      <c r="AY245" s="16" t="s">
        <v>124</v>
      </c>
      <c r="BE245" s="188">
        <f>IF(N245="základní",J245,0)</f>
        <v>0</v>
      </c>
      <c r="BF245" s="188">
        <f>IF(N245="snížená",J245,0)</f>
        <v>0</v>
      </c>
      <c r="BG245" s="188">
        <f>IF(N245="zákl. přenesená",J245,0)</f>
        <v>0</v>
      </c>
      <c r="BH245" s="188">
        <f>IF(N245="sníž. přenesená",J245,0)</f>
        <v>0</v>
      </c>
      <c r="BI245" s="188">
        <f>IF(N245="nulová",J245,0)</f>
        <v>0</v>
      </c>
      <c r="BJ245" s="16" t="s">
        <v>83</v>
      </c>
      <c r="BK245" s="188">
        <f>ROUND(I245*H245,2)</f>
        <v>0</v>
      </c>
      <c r="BL245" s="16" t="s">
        <v>238</v>
      </c>
      <c r="BM245" s="187" t="s">
        <v>342</v>
      </c>
    </row>
    <row r="246" spans="2:65" s="34" customFormat="1">
      <c r="B246" s="35"/>
      <c r="D246" s="189" t="s">
        <v>133</v>
      </c>
      <c r="F246" s="190" t="s">
        <v>343</v>
      </c>
      <c r="I246" s="5"/>
      <c r="L246" s="35"/>
      <c r="M246" s="191"/>
      <c r="T246" s="79"/>
      <c r="AT246" s="16" t="s">
        <v>133</v>
      </c>
      <c r="AU246" s="16" t="s">
        <v>85</v>
      </c>
    </row>
    <row r="247" spans="2:65" s="34" customFormat="1" ht="24.2" customHeight="1">
      <c r="B247" s="35"/>
      <c r="C247" s="176" t="s">
        <v>243</v>
      </c>
      <c r="D247" s="176" t="s">
        <v>127</v>
      </c>
      <c r="E247" s="177" t="s">
        <v>344</v>
      </c>
      <c r="F247" s="178" t="s">
        <v>345</v>
      </c>
      <c r="G247" s="179" t="s">
        <v>130</v>
      </c>
      <c r="H247" s="180">
        <v>17.78</v>
      </c>
      <c r="I247" s="4"/>
      <c r="J247" s="181">
        <f>ROUND(I247*H247,2)</f>
        <v>0</v>
      </c>
      <c r="K247" s="182"/>
      <c r="L247" s="35"/>
      <c r="M247" s="183" t="s">
        <v>1</v>
      </c>
      <c r="N247" s="184" t="s">
        <v>40</v>
      </c>
      <c r="P247" s="185">
        <f>O247*H247</f>
        <v>0</v>
      </c>
      <c r="Q247" s="185">
        <v>1.2E-4</v>
      </c>
      <c r="R247" s="185">
        <f>Q247*H247</f>
        <v>2.1336000000000003E-3</v>
      </c>
      <c r="S247" s="185">
        <v>0</v>
      </c>
      <c r="T247" s="186">
        <f>S247*H247</f>
        <v>0</v>
      </c>
      <c r="AR247" s="187" t="s">
        <v>238</v>
      </c>
      <c r="AT247" s="187" t="s">
        <v>127</v>
      </c>
      <c r="AU247" s="187" t="s">
        <v>85</v>
      </c>
      <c r="AY247" s="16" t="s">
        <v>124</v>
      </c>
      <c r="BE247" s="188">
        <f>IF(N247="základní",J247,0)</f>
        <v>0</v>
      </c>
      <c r="BF247" s="188">
        <f>IF(N247="snížená",J247,0)</f>
        <v>0</v>
      </c>
      <c r="BG247" s="188">
        <f>IF(N247="zákl. přenesená",J247,0)</f>
        <v>0</v>
      </c>
      <c r="BH247" s="188">
        <f>IF(N247="sníž. přenesená",J247,0)</f>
        <v>0</v>
      </c>
      <c r="BI247" s="188">
        <f>IF(N247="nulová",J247,0)</f>
        <v>0</v>
      </c>
      <c r="BJ247" s="16" t="s">
        <v>83</v>
      </c>
      <c r="BK247" s="188">
        <f>ROUND(I247*H247,2)</f>
        <v>0</v>
      </c>
      <c r="BL247" s="16" t="s">
        <v>238</v>
      </c>
      <c r="BM247" s="187" t="s">
        <v>346</v>
      </c>
    </row>
    <row r="248" spans="2:65" s="34" customFormat="1">
      <c r="B248" s="35"/>
      <c r="D248" s="189" t="s">
        <v>133</v>
      </c>
      <c r="F248" s="190" t="s">
        <v>347</v>
      </c>
      <c r="I248" s="5"/>
      <c r="L248" s="35"/>
      <c r="M248" s="191"/>
      <c r="T248" s="79"/>
      <c r="AT248" s="16" t="s">
        <v>133</v>
      </c>
      <c r="AU248" s="16" t="s">
        <v>85</v>
      </c>
    </row>
    <row r="249" spans="2:65" s="193" customFormat="1">
      <c r="B249" s="192"/>
      <c r="D249" s="194" t="s">
        <v>135</v>
      </c>
      <c r="E249" s="195" t="s">
        <v>1</v>
      </c>
      <c r="F249" s="196" t="s">
        <v>348</v>
      </c>
      <c r="H249" s="195" t="s">
        <v>1</v>
      </c>
      <c r="I249" s="6"/>
      <c r="L249" s="192"/>
      <c r="M249" s="197"/>
      <c r="T249" s="198"/>
      <c r="AT249" s="195" t="s">
        <v>135</v>
      </c>
      <c r="AU249" s="195" t="s">
        <v>85</v>
      </c>
      <c r="AV249" s="193" t="s">
        <v>83</v>
      </c>
      <c r="AW249" s="193" t="s">
        <v>31</v>
      </c>
      <c r="AX249" s="193" t="s">
        <v>75</v>
      </c>
      <c r="AY249" s="195" t="s">
        <v>124</v>
      </c>
    </row>
    <row r="250" spans="2:65" s="200" customFormat="1">
      <c r="B250" s="199"/>
      <c r="D250" s="194" t="s">
        <v>135</v>
      </c>
      <c r="E250" s="201" t="s">
        <v>1</v>
      </c>
      <c r="F250" s="202" t="s">
        <v>349</v>
      </c>
      <c r="H250" s="203">
        <v>17.78</v>
      </c>
      <c r="I250" s="7"/>
      <c r="L250" s="199"/>
      <c r="M250" s="204"/>
      <c r="T250" s="205"/>
      <c r="AT250" s="201" t="s">
        <v>135</v>
      </c>
      <c r="AU250" s="201" t="s">
        <v>85</v>
      </c>
      <c r="AV250" s="200" t="s">
        <v>85</v>
      </c>
      <c r="AW250" s="200" t="s">
        <v>31</v>
      </c>
      <c r="AX250" s="200" t="s">
        <v>83</v>
      </c>
      <c r="AY250" s="201" t="s">
        <v>124</v>
      </c>
    </row>
    <row r="251" spans="2:65" s="34" customFormat="1" ht="16.5" customHeight="1">
      <c r="B251" s="35"/>
      <c r="C251" s="176" t="s">
        <v>350</v>
      </c>
      <c r="D251" s="176" t="s">
        <v>127</v>
      </c>
      <c r="E251" s="177" t="s">
        <v>351</v>
      </c>
      <c r="F251" s="178" t="s">
        <v>352</v>
      </c>
      <c r="G251" s="179" t="s">
        <v>130</v>
      </c>
      <c r="H251" s="180">
        <v>90.4</v>
      </c>
      <c r="I251" s="4"/>
      <c r="J251" s="181">
        <f>ROUND(I251*H251,2)</f>
        <v>0</v>
      </c>
      <c r="K251" s="182"/>
      <c r="L251" s="35"/>
      <c r="M251" s="183" t="s">
        <v>1</v>
      </c>
      <c r="N251" s="184" t="s">
        <v>40</v>
      </c>
      <c r="P251" s="185">
        <f>O251*H251</f>
        <v>0</v>
      </c>
      <c r="Q251" s="185">
        <v>6.9999999999999994E-5</v>
      </c>
      <c r="R251" s="185">
        <f>Q251*H251</f>
        <v>6.3279999999999994E-3</v>
      </c>
      <c r="S251" s="185">
        <v>0</v>
      </c>
      <c r="T251" s="186">
        <f>S251*H251</f>
        <v>0</v>
      </c>
      <c r="AR251" s="187" t="s">
        <v>238</v>
      </c>
      <c r="AT251" s="187" t="s">
        <v>127</v>
      </c>
      <c r="AU251" s="187" t="s">
        <v>85</v>
      </c>
      <c r="AY251" s="16" t="s">
        <v>124</v>
      </c>
      <c r="BE251" s="188">
        <f>IF(N251="základní",J251,0)</f>
        <v>0</v>
      </c>
      <c r="BF251" s="188">
        <f>IF(N251="snížená",J251,0)</f>
        <v>0</v>
      </c>
      <c r="BG251" s="188">
        <f>IF(N251="zákl. přenesená",J251,0)</f>
        <v>0</v>
      </c>
      <c r="BH251" s="188">
        <f>IF(N251="sníž. přenesená",J251,0)</f>
        <v>0</v>
      </c>
      <c r="BI251" s="188">
        <f>IF(N251="nulová",J251,0)</f>
        <v>0</v>
      </c>
      <c r="BJ251" s="16" t="s">
        <v>83</v>
      </c>
      <c r="BK251" s="188">
        <f>ROUND(I251*H251,2)</f>
        <v>0</v>
      </c>
      <c r="BL251" s="16" t="s">
        <v>238</v>
      </c>
      <c r="BM251" s="187" t="s">
        <v>353</v>
      </c>
    </row>
    <row r="252" spans="2:65" s="34" customFormat="1">
      <c r="B252" s="35"/>
      <c r="D252" s="189" t="s">
        <v>133</v>
      </c>
      <c r="F252" s="190" t="s">
        <v>354</v>
      </c>
      <c r="I252" s="5"/>
      <c r="L252" s="35"/>
      <c r="M252" s="191"/>
      <c r="T252" s="79"/>
      <c r="AT252" s="16" t="s">
        <v>133</v>
      </c>
      <c r="AU252" s="16" t="s">
        <v>85</v>
      </c>
    </row>
    <row r="253" spans="2:65" s="34" customFormat="1" ht="24.2" customHeight="1">
      <c r="B253" s="35"/>
      <c r="C253" s="176" t="s">
        <v>355</v>
      </c>
      <c r="D253" s="176" t="s">
        <v>127</v>
      </c>
      <c r="E253" s="177" t="s">
        <v>356</v>
      </c>
      <c r="F253" s="178" t="s">
        <v>357</v>
      </c>
      <c r="G253" s="179" t="s">
        <v>130</v>
      </c>
      <c r="H253" s="180">
        <v>23.4</v>
      </c>
      <c r="I253" s="4"/>
      <c r="J253" s="181">
        <f>ROUND(I253*H253,2)</f>
        <v>0</v>
      </c>
      <c r="K253" s="182"/>
      <c r="L253" s="35"/>
      <c r="M253" s="183" t="s">
        <v>1</v>
      </c>
      <c r="N253" s="184" t="s">
        <v>40</v>
      </c>
      <c r="P253" s="185">
        <f>O253*H253</f>
        <v>0</v>
      </c>
      <c r="Q253" s="185">
        <v>1.7000000000000001E-4</v>
      </c>
      <c r="R253" s="185">
        <f>Q253*H253</f>
        <v>3.9779999999999998E-3</v>
      </c>
      <c r="S253" s="185">
        <v>0</v>
      </c>
      <c r="T253" s="186">
        <f>S253*H253</f>
        <v>0</v>
      </c>
      <c r="AR253" s="187" t="s">
        <v>238</v>
      </c>
      <c r="AT253" s="187" t="s">
        <v>127</v>
      </c>
      <c r="AU253" s="187" t="s">
        <v>85</v>
      </c>
      <c r="AY253" s="16" t="s">
        <v>124</v>
      </c>
      <c r="BE253" s="188">
        <f>IF(N253="základní",J253,0)</f>
        <v>0</v>
      </c>
      <c r="BF253" s="188">
        <f>IF(N253="snížená",J253,0)</f>
        <v>0</v>
      </c>
      <c r="BG253" s="188">
        <f>IF(N253="zákl. přenesená",J253,0)</f>
        <v>0</v>
      </c>
      <c r="BH253" s="188">
        <f>IF(N253="sníž. přenesená",J253,0)</f>
        <v>0</v>
      </c>
      <c r="BI253" s="188">
        <f>IF(N253="nulová",J253,0)</f>
        <v>0</v>
      </c>
      <c r="BJ253" s="16" t="s">
        <v>83</v>
      </c>
      <c r="BK253" s="188">
        <f>ROUND(I253*H253,2)</f>
        <v>0</v>
      </c>
      <c r="BL253" s="16" t="s">
        <v>238</v>
      </c>
      <c r="BM253" s="187" t="s">
        <v>358</v>
      </c>
    </row>
    <row r="254" spans="2:65" s="34" customFormat="1">
      <c r="B254" s="35"/>
      <c r="D254" s="189" t="s">
        <v>133</v>
      </c>
      <c r="F254" s="190" t="s">
        <v>359</v>
      </c>
      <c r="I254" s="5"/>
      <c r="L254" s="35"/>
      <c r="M254" s="191"/>
      <c r="T254" s="79"/>
      <c r="AT254" s="16" t="s">
        <v>133</v>
      </c>
      <c r="AU254" s="16" t="s">
        <v>85</v>
      </c>
    </row>
    <row r="255" spans="2:65" s="200" customFormat="1">
      <c r="B255" s="199"/>
      <c r="D255" s="194" t="s">
        <v>135</v>
      </c>
      <c r="E255" s="201" t="s">
        <v>1</v>
      </c>
      <c r="F255" s="202" t="s">
        <v>360</v>
      </c>
      <c r="H255" s="203">
        <v>23.4</v>
      </c>
      <c r="I255" s="7"/>
      <c r="L255" s="199"/>
      <c r="M255" s="204"/>
      <c r="T255" s="205"/>
      <c r="AT255" s="201" t="s">
        <v>135</v>
      </c>
      <c r="AU255" s="201" t="s">
        <v>85</v>
      </c>
      <c r="AV255" s="200" t="s">
        <v>85</v>
      </c>
      <c r="AW255" s="200" t="s">
        <v>31</v>
      </c>
      <c r="AX255" s="200" t="s">
        <v>83</v>
      </c>
      <c r="AY255" s="201" t="s">
        <v>124</v>
      </c>
    </row>
    <row r="256" spans="2:65" s="34" customFormat="1" ht="24.2" customHeight="1">
      <c r="B256" s="35"/>
      <c r="C256" s="176" t="s">
        <v>361</v>
      </c>
      <c r="D256" s="176" t="s">
        <v>127</v>
      </c>
      <c r="E256" s="177" t="s">
        <v>362</v>
      </c>
      <c r="F256" s="178" t="s">
        <v>363</v>
      </c>
      <c r="G256" s="179" t="s">
        <v>130</v>
      </c>
      <c r="H256" s="180">
        <v>23.4</v>
      </c>
      <c r="I256" s="4"/>
      <c r="J256" s="181">
        <f>ROUND(I256*H256,2)</f>
        <v>0</v>
      </c>
      <c r="K256" s="182"/>
      <c r="L256" s="35"/>
      <c r="M256" s="183" t="s">
        <v>1</v>
      </c>
      <c r="N256" s="184" t="s">
        <v>40</v>
      </c>
      <c r="P256" s="185">
        <f>O256*H256</f>
        <v>0</v>
      </c>
      <c r="Q256" s="185">
        <v>4.2999999999999999E-4</v>
      </c>
      <c r="R256" s="185">
        <f>Q256*H256</f>
        <v>1.0062E-2</v>
      </c>
      <c r="S256" s="185">
        <v>0</v>
      </c>
      <c r="T256" s="186">
        <f>S256*H256</f>
        <v>0</v>
      </c>
      <c r="AR256" s="187" t="s">
        <v>238</v>
      </c>
      <c r="AT256" s="187" t="s">
        <v>127</v>
      </c>
      <c r="AU256" s="187" t="s">
        <v>85</v>
      </c>
      <c r="AY256" s="16" t="s">
        <v>124</v>
      </c>
      <c r="BE256" s="188">
        <f>IF(N256="základní",J256,0)</f>
        <v>0</v>
      </c>
      <c r="BF256" s="188">
        <f>IF(N256="snížená",J256,0)</f>
        <v>0</v>
      </c>
      <c r="BG256" s="188">
        <f>IF(N256="zákl. přenesená",J256,0)</f>
        <v>0</v>
      </c>
      <c r="BH256" s="188">
        <f>IF(N256="sníž. přenesená",J256,0)</f>
        <v>0</v>
      </c>
      <c r="BI256" s="188">
        <f>IF(N256="nulová",J256,0)</f>
        <v>0</v>
      </c>
      <c r="BJ256" s="16" t="s">
        <v>83</v>
      </c>
      <c r="BK256" s="188">
        <f>ROUND(I256*H256,2)</f>
        <v>0</v>
      </c>
      <c r="BL256" s="16" t="s">
        <v>238</v>
      </c>
      <c r="BM256" s="187" t="s">
        <v>364</v>
      </c>
    </row>
    <row r="257" spans="2:65" s="34" customFormat="1">
      <c r="B257" s="35"/>
      <c r="D257" s="189" t="s">
        <v>133</v>
      </c>
      <c r="F257" s="190" t="s">
        <v>365</v>
      </c>
      <c r="I257" s="5"/>
      <c r="L257" s="35"/>
      <c r="M257" s="191"/>
      <c r="T257" s="79"/>
      <c r="AT257" s="16" t="s">
        <v>133</v>
      </c>
      <c r="AU257" s="16" t="s">
        <v>85</v>
      </c>
    </row>
    <row r="258" spans="2:65" s="34" customFormat="1" ht="21.75" customHeight="1">
      <c r="B258" s="35"/>
      <c r="C258" s="176" t="s">
        <v>366</v>
      </c>
      <c r="D258" s="176" t="s">
        <v>127</v>
      </c>
      <c r="E258" s="177" t="s">
        <v>367</v>
      </c>
      <c r="F258" s="178" t="s">
        <v>368</v>
      </c>
      <c r="G258" s="179" t="s">
        <v>166</v>
      </c>
      <c r="H258" s="180">
        <v>90.4</v>
      </c>
      <c r="I258" s="4"/>
      <c r="J258" s="181">
        <f>ROUND(I258*H258,2)</f>
        <v>0</v>
      </c>
      <c r="K258" s="182"/>
      <c r="L258" s="35"/>
      <c r="M258" s="183" t="s">
        <v>1</v>
      </c>
      <c r="N258" s="184" t="s">
        <v>40</v>
      </c>
      <c r="P258" s="185">
        <f>O258*H258</f>
        <v>0</v>
      </c>
      <c r="Q258" s="185">
        <v>6.0000000000000002E-5</v>
      </c>
      <c r="R258" s="185">
        <f>Q258*H258</f>
        <v>5.4240000000000009E-3</v>
      </c>
      <c r="S258" s="185">
        <v>0</v>
      </c>
      <c r="T258" s="186">
        <f>S258*H258</f>
        <v>0</v>
      </c>
      <c r="AR258" s="187" t="s">
        <v>238</v>
      </c>
      <c r="AT258" s="187" t="s">
        <v>127</v>
      </c>
      <c r="AU258" s="187" t="s">
        <v>85</v>
      </c>
      <c r="AY258" s="16" t="s">
        <v>124</v>
      </c>
      <c r="BE258" s="188">
        <f>IF(N258="základní",J258,0)</f>
        <v>0</v>
      </c>
      <c r="BF258" s="188">
        <f>IF(N258="snížená",J258,0)</f>
        <v>0</v>
      </c>
      <c r="BG258" s="188">
        <f>IF(N258="zákl. přenesená",J258,0)</f>
        <v>0</v>
      </c>
      <c r="BH258" s="188">
        <f>IF(N258="sníž. přenesená",J258,0)</f>
        <v>0</v>
      </c>
      <c r="BI258" s="188">
        <f>IF(N258="nulová",J258,0)</f>
        <v>0</v>
      </c>
      <c r="BJ258" s="16" t="s">
        <v>83</v>
      </c>
      <c r="BK258" s="188">
        <f>ROUND(I258*H258,2)</f>
        <v>0</v>
      </c>
      <c r="BL258" s="16" t="s">
        <v>238</v>
      </c>
      <c r="BM258" s="187" t="s">
        <v>369</v>
      </c>
    </row>
    <row r="259" spans="2:65" s="193" customFormat="1">
      <c r="B259" s="192"/>
      <c r="D259" s="194" t="s">
        <v>135</v>
      </c>
      <c r="E259" s="195" t="s">
        <v>1</v>
      </c>
      <c r="F259" s="196" t="s">
        <v>370</v>
      </c>
      <c r="H259" s="195" t="s">
        <v>1</v>
      </c>
      <c r="I259" s="6"/>
      <c r="L259" s="192"/>
      <c r="M259" s="197"/>
      <c r="T259" s="198"/>
      <c r="AT259" s="195" t="s">
        <v>135</v>
      </c>
      <c r="AU259" s="195" t="s">
        <v>85</v>
      </c>
      <c r="AV259" s="193" t="s">
        <v>83</v>
      </c>
      <c r="AW259" s="193" t="s">
        <v>31</v>
      </c>
      <c r="AX259" s="193" t="s">
        <v>75</v>
      </c>
      <c r="AY259" s="195" t="s">
        <v>124</v>
      </c>
    </row>
    <row r="260" spans="2:65" s="200" customFormat="1">
      <c r="B260" s="199"/>
      <c r="D260" s="194" t="s">
        <v>135</v>
      </c>
      <c r="E260" s="201" t="s">
        <v>1</v>
      </c>
      <c r="F260" s="202" t="s">
        <v>371</v>
      </c>
      <c r="H260" s="203">
        <v>5</v>
      </c>
      <c r="I260" s="7"/>
      <c r="L260" s="199"/>
      <c r="M260" s="204"/>
      <c r="T260" s="205"/>
      <c r="AT260" s="201" t="s">
        <v>135</v>
      </c>
      <c r="AU260" s="201" t="s">
        <v>85</v>
      </c>
      <c r="AV260" s="200" t="s">
        <v>85</v>
      </c>
      <c r="AW260" s="200" t="s">
        <v>31</v>
      </c>
      <c r="AX260" s="200" t="s">
        <v>75</v>
      </c>
      <c r="AY260" s="201" t="s">
        <v>124</v>
      </c>
    </row>
    <row r="261" spans="2:65" s="193" customFormat="1">
      <c r="B261" s="192"/>
      <c r="D261" s="194" t="s">
        <v>135</v>
      </c>
      <c r="E261" s="195" t="s">
        <v>1</v>
      </c>
      <c r="F261" s="196" t="s">
        <v>372</v>
      </c>
      <c r="H261" s="195" t="s">
        <v>1</v>
      </c>
      <c r="I261" s="6"/>
      <c r="L261" s="192"/>
      <c r="M261" s="197"/>
      <c r="T261" s="198"/>
      <c r="AT261" s="195" t="s">
        <v>135</v>
      </c>
      <c r="AU261" s="195" t="s">
        <v>85</v>
      </c>
      <c r="AV261" s="193" t="s">
        <v>83</v>
      </c>
      <c r="AW261" s="193" t="s">
        <v>31</v>
      </c>
      <c r="AX261" s="193" t="s">
        <v>75</v>
      </c>
      <c r="AY261" s="195" t="s">
        <v>124</v>
      </c>
    </row>
    <row r="262" spans="2:65" s="200" customFormat="1">
      <c r="B262" s="199"/>
      <c r="D262" s="194" t="s">
        <v>135</v>
      </c>
      <c r="E262" s="201" t="s">
        <v>1</v>
      </c>
      <c r="F262" s="202" t="s">
        <v>373</v>
      </c>
      <c r="H262" s="203">
        <v>85.4</v>
      </c>
      <c r="I262" s="7"/>
      <c r="L262" s="199"/>
      <c r="M262" s="204"/>
      <c r="T262" s="205"/>
      <c r="AT262" s="201" t="s">
        <v>135</v>
      </c>
      <c r="AU262" s="201" t="s">
        <v>85</v>
      </c>
      <c r="AV262" s="200" t="s">
        <v>85</v>
      </c>
      <c r="AW262" s="200" t="s">
        <v>31</v>
      </c>
      <c r="AX262" s="200" t="s">
        <v>75</v>
      </c>
      <c r="AY262" s="201" t="s">
        <v>124</v>
      </c>
    </row>
    <row r="263" spans="2:65" s="207" customFormat="1">
      <c r="B263" s="206"/>
      <c r="D263" s="194" t="s">
        <v>135</v>
      </c>
      <c r="E263" s="208" t="s">
        <v>1</v>
      </c>
      <c r="F263" s="209" t="s">
        <v>148</v>
      </c>
      <c r="H263" s="210">
        <v>90.4</v>
      </c>
      <c r="I263" s="8"/>
      <c r="L263" s="206"/>
      <c r="M263" s="211"/>
      <c r="T263" s="212"/>
      <c r="AT263" s="208" t="s">
        <v>135</v>
      </c>
      <c r="AU263" s="208" t="s">
        <v>85</v>
      </c>
      <c r="AV263" s="207" t="s">
        <v>131</v>
      </c>
      <c r="AW263" s="207" t="s">
        <v>31</v>
      </c>
      <c r="AX263" s="207" t="s">
        <v>83</v>
      </c>
      <c r="AY263" s="208" t="s">
        <v>124</v>
      </c>
    </row>
    <row r="264" spans="2:65" s="34" customFormat="1" ht="24.2" customHeight="1">
      <c r="B264" s="35"/>
      <c r="C264" s="176" t="s">
        <v>374</v>
      </c>
      <c r="D264" s="176" t="s">
        <v>127</v>
      </c>
      <c r="E264" s="177" t="s">
        <v>375</v>
      </c>
      <c r="F264" s="178" t="s">
        <v>376</v>
      </c>
      <c r="G264" s="179" t="s">
        <v>130</v>
      </c>
      <c r="H264" s="180">
        <v>90.4</v>
      </c>
      <c r="I264" s="4"/>
      <c r="J264" s="181">
        <f>ROUND(I264*H264,2)</f>
        <v>0</v>
      </c>
      <c r="K264" s="182"/>
      <c r="L264" s="35"/>
      <c r="M264" s="183" t="s">
        <v>1</v>
      </c>
      <c r="N264" s="184" t="s">
        <v>40</v>
      </c>
      <c r="P264" s="185">
        <f>O264*H264</f>
        <v>0</v>
      </c>
      <c r="Q264" s="185">
        <v>1.2E-4</v>
      </c>
      <c r="R264" s="185">
        <f>Q264*H264</f>
        <v>1.0848000000000002E-2</v>
      </c>
      <c r="S264" s="185">
        <v>0</v>
      </c>
      <c r="T264" s="186">
        <f>S264*H264</f>
        <v>0</v>
      </c>
      <c r="AR264" s="187" t="s">
        <v>238</v>
      </c>
      <c r="AT264" s="187" t="s">
        <v>127</v>
      </c>
      <c r="AU264" s="187" t="s">
        <v>85</v>
      </c>
      <c r="AY264" s="16" t="s">
        <v>124</v>
      </c>
      <c r="BE264" s="188">
        <f>IF(N264="základní",J264,0)</f>
        <v>0</v>
      </c>
      <c r="BF264" s="188">
        <f>IF(N264="snížená",J264,0)</f>
        <v>0</v>
      </c>
      <c r="BG264" s="188">
        <f>IF(N264="zákl. přenesená",J264,0)</f>
        <v>0</v>
      </c>
      <c r="BH264" s="188">
        <f>IF(N264="sníž. přenesená",J264,0)</f>
        <v>0</v>
      </c>
      <c r="BI264" s="188">
        <f>IF(N264="nulová",J264,0)</f>
        <v>0</v>
      </c>
      <c r="BJ264" s="16" t="s">
        <v>83</v>
      </c>
      <c r="BK264" s="188">
        <f>ROUND(I264*H264,2)</f>
        <v>0</v>
      </c>
      <c r="BL264" s="16" t="s">
        <v>238</v>
      </c>
      <c r="BM264" s="187" t="s">
        <v>377</v>
      </c>
    </row>
    <row r="265" spans="2:65" s="34" customFormat="1">
      <c r="B265" s="35"/>
      <c r="D265" s="189" t="s">
        <v>133</v>
      </c>
      <c r="F265" s="190" t="s">
        <v>378</v>
      </c>
      <c r="I265" s="5"/>
      <c r="L265" s="35"/>
      <c r="M265" s="191"/>
      <c r="T265" s="79"/>
      <c r="AT265" s="16" t="s">
        <v>133</v>
      </c>
      <c r="AU265" s="16" t="s">
        <v>85</v>
      </c>
    </row>
    <row r="266" spans="2:65" s="193" customFormat="1">
      <c r="B266" s="192"/>
      <c r="D266" s="194" t="s">
        <v>135</v>
      </c>
      <c r="E266" s="195" t="s">
        <v>1</v>
      </c>
      <c r="F266" s="196" t="s">
        <v>370</v>
      </c>
      <c r="H266" s="195" t="s">
        <v>1</v>
      </c>
      <c r="I266" s="6"/>
      <c r="L266" s="192"/>
      <c r="M266" s="197"/>
      <c r="T266" s="198"/>
      <c r="AT266" s="195" t="s">
        <v>135</v>
      </c>
      <c r="AU266" s="195" t="s">
        <v>85</v>
      </c>
      <c r="AV266" s="193" t="s">
        <v>83</v>
      </c>
      <c r="AW266" s="193" t="s">
        <v>31</v>
      </c>
      <c r="AX266" s="193" t="s">
        <v>75</v>
      </c>
      <c r="AY266" s="195" t="s">
        <v>124</v>
      </c>
    </row>
    <row r="267" spans="2:65" s="200" customFormat="1">
      <c r="B267" s="199"/>
      <c r="D267" s="194" t="s">
        <v>135</v>
      </c>
      <c r="E267" s="201" t="s">
        <v>1</v>
      </c>
      <c r="F267" s="202" t="s">
        <v>371</v>
      </c>
      <c r="H267" s="203">
        <v>5</v>
      </c>
      <c r="I267" s="7"/>
      <c r="L267" s="199"/>
      <c r="M267" s="204"/>
      <c r="T267" s="205"/>
      <c r="AT267" s="201" t="s">
        <v>135</v>
      </c>
      <c r="AU267" s="201" t="s">
        <v>85</v>
      </c>
      <c r="AV267" s="200" t="s">
        <v>85</v>
      </c>
      <c r="AW267" s="200" t="s">
        <v>31</v>
      </c>
      <c r="AX267" s="200" t="s">
        <v>75</v>
      </c>
      <c r="AY267" s="201" t="s">
        <v>124</v>
      </c>
    </row>
    <row r="268" spans="2:65" s="193" customFormat="1">
      <c r="B268" s="192"/>
      <c r="D268" s="194" t="s">
        <v>135</v>
      </c>
      <c r="E268" s="195" t="s">
        <v>1</v>
      </c>
      <c r="F268" s="196" t="s">
        <v>372</v>
      </c>
      <c r="H268" s="195" t="s">
        <v>1</v>
      </c>
      <c r="I268" s="6"/>
      <c r="L268" s="192"/>
      <c r="M268" s="197"/>
      <c r="T268" s="198"/>
      <c r="AT268" s="195" t="s">
        <v>135</v>
      </c>
      <c r="AU268" s="195" t="s">
        <v>85</v>
      </c>
      <c r="AV268" s="193" t="s">
        <v>83</v>
      </c>
      <c r="AW268" s="193" t="s">
        <v>31</v>
      </c>
      <c r="AX268" s="193" t="s">
        <v>75</v>
      </c>
      <c r="AY268" s="195" t="s">
        <v>124</v>
      </c>
    </row>
    <row r="269" spans="2:65" s="200" customFormat="1">
      <c r="B269" s="199"/>
      <c r="D269" s="194" t="s">
        <v>135</v>
      </c>
      <c r="E269" s="201" t="s">
        <v>1</v>
      </c>
      <c r="F269" s="202" t="s">
        <v>373</v>
      </c>
      <c r="H269" s="203">
        <v>85.4</v>
      </c>
      <c r="I269" s="7"/>
      <c r="L269" s="199"/>
      <c r="M269" s="204"/>
      <c r="T269" s="205"/>
      <c r="AT269" s="201" t="s">
        <v>135</v>
      </c>
      <c r="AU269" s="201" t="s">
        <v>85</v>
      </c>
      <c r="AV269" s="200" t="s">
        <v>85</v>
      </c>
      <c r="AW269" s="200" t="s">
        <v>31</v>
      </c>
      <c r="AX269" s="200" t="s">
        <v>75</v>
      </c>
      <c r="AY269" s="201" t="s">
        <v>124</v>
      </c>
    </row>
    <row r="270" spans="2:65" s="207" customFormat="1">
      <c r="B270" s="206"/>
      <c r="D270" s="194" t="s">
        <v>135</v>
      </c>
      <c r="E270" s="208" t="s">
        <v>1</v>
      </c>
      <c r="F270" s="209" t="s">
        <v>148</v>
      </c>
      <c r="H270" s="210">
        <v>90.4</v>
      </c>
      <c r="I270" s="8"/>
      <c r="L270" s="206"/>
      <c r="M270" s="211"/>
      <c r="T270" s="212"/>
      <c r="AT270" s="208" t="s">
        <v>135</v>
      </c>
      <c r="AU270" s="208" t="s">
        <v>85</v>
      </c>
      <c r="AV270" s="207" t="s">
        <v>131</v>
      </c>
      <c r="AW270" s="207" t="s">
        <v>31</v>
      </c>
      <c r="AX270" s="207" t="s">
        <v>83</v>
      </c>
      <c r="AY270" s="208" t="s">
        <v>124</v>
      </c>
    </row>
    <row r="271" spans="2:65" s="34" customFormat="1" ht="24.2" customHeight="1">
      <c r="B271" s="35"/>
      <c r="C271" s="176" t="s">
        <v>379</v>
      </c>
      <c r="D271" s="176" t="s">
        <v>127</v>
      </c>
      <c r="E271" s="177" t="s">
        <v>380</v>
      </c>
      <c r="F271" s="178" t="s">
        <v>381</v>
      </c>
      <c r="G271" s="179" t="s">
        <v>130</v>
      </c>
      <c r="H271" s="180">
        <v>90.4</v>
      </c>
      <c r="I271" s="4"/>
      <c r="J271" s="181">
        <f>ROUND(I271*H271,2)</f>
        <v>0</v>
      </c>
      <c r="K271" s="182"/>
      <c r="L271" s="35"/>
      <c r="M271" s="183" t="s">
        <v>1</v>
      </c>
      <c r="N271" s="184" t="s">
        <v>40</v>
      </c>
      <c r="P271" s="185">
        <f>O271*H271</f>
        <v>0</v>
      </c>
      <c r="Q271" s="185">
        <v>1.2E-4</v>
      </c>
      <c r="R271" s="185">
        <f>Q271*H271</f>
        <v>1.0848000000000002E-2</v>
      </c>
      <c r="S271" s="185">
        <v>0</v>
      </c>
      <c r="T271" s="186">
        <f>S271*H271</f>
        <v>0</v>
      </c>
      <c r="AR271" s="187" t="s">
        <v>238</v>
      </c>
      <c r="AT271" s="187" t="s">
        <v>127</v>
      </c>
      <c r="AU271" s="187" t="s">
        <v>85</v>
      </c>
      <c r="AY271" s="16" t="s">
        <v>124</v>
      </c>
      <c r="BE271" s="188">
        <f>IF(N271="základní",J271,0)</f>
        <v>0</v>
      </c>
      <c r="BF271" s="188">
        <f>IF(N271="snížená",J271,0)</f>
        <v>0</v>
      </c>
      <c r="BG271" s="188">
        <f>IF(N271="zákl. přenesená",J271,0)</f>
        <v>0</v>
      </c>
      <c r="BH271" s="188">
        <f>IF(N271="sníž. přenesená",J271,0)</f>
        <v>0</v>
      </c>
      <c r="BI271" s="188">
        <f>IF(N271="nulová",J271,0)</f>
        <v>0</v>
      </c>
      <c r="BJ271" s="16" t="s">
        <v>83</v>
      </c>
      <c r="BK271" s="188">
        <f>ROUND(I271*H271,2)</f>
        <v>0</v>
      </c>
      <c r="BL271" s="16" t="s">
        <v>238</v>
      </c>
      <c r="BM271" s="187" t="s">
        <v>382</v>
      </c>
    </row>
    <row r="272" spans="2:65" s="34" customFormat="1">
      <c r="B272" s="35"/>
      <c r="D272" s="189" t="s">
        <v>133</v>
      </c>
      <c r="F272" s="190" t="s">
        <v>383</v>
      </c>
      <c r="I272" s="5"/>
      <c r="L272" s="35"/>
      <c r="M272" s="191"/>
      <c r="T272" s="79"/>
      <c r="AT272" s="16" t="s">
        <v>133</v>
      </c>
      <c r="AU272" s="16" t="s">
        <v>85</v>
      </c>
    </row>
    <row r="273" spans="2:65" s="34" customFormat="1" ht="24.2" customHeight="1">
      <c r="B273" s="35"/>
      <c r="C273" s="176" t="s">
        <v>384</v>
      </c>
      <c r="D273" s="176" t="s">
        <v>127</v>
      </c>
      <c r="E273" s="177" t="s">
        <v>385</v>
      </c>
      <c r="F273" s="178" t="s">
        <v>386</v>
      </c>
      <c r="G273" s="179" t="s">
        <v>130</v>
      </c>
      <c r="H273" s="180">
        <v>2.2000000000000002</v>
      </c>
      <c r="I273" s="4"/>
      <c r="J273" s="181">
        <f>ROUND(I273*H273,2)</f>
        <v>0</v>
      </c>
      <c r="K273" s="182"/>
      <c r="L273" s="35"/>
      <c r="M273" s="183" t="s">
        <v>1</v>
      </c>
      <c r="N273" s="184" t="s">
        <v>40</v>
      </c>
      <c r="P273" s="185">
        <f>O273*H273</f>
        <v>0</v>
      </c>
      <c r="Q273" s="185">
        <v>8.0000000000000007E-5</v>
      </c>
      <c r="R273" s="185">
        <f>Q273*H273</f>
        <v>1.7600000000000002E-4</v>
      </c>
      <c r="S273" s="185">
        <v>0</v>
      </c>
      <c r="T273" s="186">
        <f>S273*H273</f>
        <v>0</v>
      </c>
      <c r="AR273" s="187" t="s">
        <v>238</v>
      </c>
      <c r="AT273" s="187" t="s">
        <v>127</v>
      </c>
      <c r="AU273" s="187" t="s">
        <v>85</v>
      </c>
      <c r="AY273" s="16" t="s">
        <v>124</v>
      </c>
      <c r="BE273" s="188">
        <f>IF(N273="základní",J273,0)</f>
        <v>0</v>
      </c>
      <c r="BF273" s="188">
        <f>IF(N273="snížená",J273,0)</f>
        <v>0</v>
      </c>
      <c r="BG273" s="188">
        <f>IF(N273="zákl. přenesená",J273,0)</f>
        <v>0</v>
      </c>
      <c r="BH273" s="188">
        <f>IF(N273="sníž. přenesená",J273,0)</f>
        <v>0</v>
      </c>
      <c r="BI273" s="188">
        <f>IF(N273="nulová",J273,0)</f>
        <v>0</v>
      </c>
      <c r="BJ273" s="16" t="s">
        <v>83</v>
      </c>
      <c r="BK273" s="188">
        <f>ROUND(I273*H273,2)</f>
        <v>0</v>
      </c>
      <c r="BL273" s="16" t="s">
        <v>238</v>
      </c>
      <c r="BM273" s="187" t="s">
        <v>387</v>
      </c>
    </row>
    <row r="274" spans="2:65" s="34" customFormat="1">
      <c r="B274" s="35"/>
      <c r="D274" s="189" t="s">
        <v>133</v>
      </c>
      <c r="F274" s="190" t="s">
        <v>388</v>
      </c>
      <c r="I274" s="5"/>
      <c r="L274" s="35"/>
      <c r="M274" s="191"/>
      <c r="T274" s="79"/>
      <c r="AT274" s="16" t="s">
        <v>133</v>
      </c>
      <c r="AU274" s="16" t="s">
        <v>85</v>
      </c>
    </row>
    <row r="275" spans="2:65" s="193" customFormat="1">
      <c r="B275" s="192"/>
      <c r="D275" s="194" t="s">
        <v>135</v>
      </c>
      <c r="E275" s="195" t="s">
        <v>1</v>
      </c>
      <c r="F275" s="196" t="s">
        <v>389</v>
      </c>
      <c r="H275" s="195" t="s">
        <v>1</v>
      </c>
      <c r="I275" s="6"/>
      <c r="L275" s="192"/>
      <c r="M275" s="197"/>
      <c r="T275" s="198"/>
      <c r="AT275" s="195" t="s">
        <v>135</v>
      </c>
      <c r="AU275" s="195" t="s">
        <v>85</v>
      </c>
      <c r="AV275" s="193" t="s">
        <v>83</v>
      </c>
      <c r="AW275" s="193" t="s">
        <v>31</v>
      </c>
      <c r="AX275" s="193" t="s">
        <v>75</v>
      </c>
      <c r="AY275" s="195" t="s">
        <v>124</v>
      </c>
    </row>
    <row r="276" spans="2:65" s="200" customFormat="1">
      <c r="B276" s="199"/>
      <c r="D276" s="194" t="s">
        <v>135</v>
      </c>
      <c r="E276" s="201" t="s">
        <v>1</v>
      </c>
      <c r="F276" s="202" t="s">
        <v>390</v>
      </c>
      <c r="H276" s="203">
        <v>2.2000000000000002</v>
      </c>
      <c r="I276" s="7"/>
      <c r="L276" s="199"/>
      <c r="M276" s="204"/>
      <c r="T276" s="205"/>
      <c r="AT276" s="201" t="s">
        <v>135</v>
      </c>
      <c r="AU276" s="201" t="s">
        <v>85</v>
      </c>
      <c r="AV276" s="200" t="s">
        <v>85</v>
      </c>
      <c r="AW276" s="200" t="s">
        <v>31</v>
      </c>
      <c r="AX276" s="200" t="s">
        <v>83</v>
      </c>
      <c r="AY276" s="201" t="s">
        <v>124</v>
      </c>
    </row>
    <row r="277" spans="2:65" s="34" customFormat="1" ht="24.2" customHeight="1">
      <c r="B277" s="35"/>
      <c r="C277" s="176" t="s">
        <v>391</v>
      </c>
      <c r="D277" s="176" t="s">
        <v>127</v>
      </c>
      <c r="E277" s="177" t="s">
        <v>392</v>
      </c>
      <c r="F277" s="178" t="s">
        <v>393</v>
      </c>
      <c r="G277" s="179" t="s">
        <v>130</v>
      </c>
      <c r="H277" s="180">
        <v>2.2000000000000002</v>
      </c>
      <c r="I277" s="4"/>
      <c r="J277" s="181">
        <f>ROUND(I277*H277,2)</f>
        <v>0</v>
      </c>
      <c r="K277" s="182"/>
      <c r="L277" s="35"/>
      <c r="M277" s="183" t="s">
        <v>1</v>
      </c>
      <c r="N277" s="184" t="s">
        <v>40</v>
      </c>
      <c r="P277" s="185">
        <f>O277*H277</f>
        <v>0</v>
      </c>
      <c r="Q277" s="185">
        <v>1.2999999999999999E-4</v>
      </c>
      <c r="R277" s="185">
        <f>Q277*H277</f>
        <v>2.8600000000000001E-4</v>
      </c>
      <c r="S277" s="185">
        <v>0</v>
      </c>
      <c r="T277" s="186">
        <f>S277*H277</f>
        <v>0</v>
      </c>
      <c r="AR277" s="187" t="s">
        <v>238</v>
      </c>
      <c r="AT277" s="187" t="s">
        <v>127</v>
      </c>
      <c r="AU277" s="187" t="s">
        <v>85</v>
      </c>
      <c r="AY277" s="16" t="s">
        <v>124</v>
      </c>
      <c r="BE277" s="188">
        <f>IF(N277="základní",J277,0)</f>
        <v>0</v>
      </c>
      <c r="BF277" s="188">
        <f>IF(N277="snížená",J277,0)</f>
        <v>0</v>
      </c>
      <c r="BG277" s="188">
        <f>IF(N277="zákl. přenesená",J277,0)</f>
        <v>0</v>
      </c>
      <c r="BH277" s="188">
        <f>IF(N277="sníž. přenesená",J277,0)</f>
        <v>0</v>
      </c>
      <c r="BI277" s="188">
        <f>IF(N277="nulová",J277,0)</f>
        <v>0</v>
      </c>
      <c r="BJ277" s="16" t="s">
        <v>83</v>
      </c>
      <c r="BK277" s="188">
        <f>ROUND(I277*H277,2)</f>
        <v>0</v>
      </c>
      <c r="BL277" s="16" t="s">
        <v>238</v>
      </c>
      <c r="BM277" s="187" t="s">
        <v>394</v>
      </c>
    </row>
    <row r="278" spans="2:65" s="34" customFormat="1">
      <c r="B278" s="35"/>
      <c r="D278" s="189" t="s">
        <v>133</v>
      </c>
      <c r="F278" s="190" t="s">
        <v>395</v>
      </c>
      <c r="I278" s="5"/>
      <c r="L278" s="35"/>
      <c r="M278" s="191"/>
      <c r="T278" s="79"/>
      <c r="AT278" s="16" t="s">
        <v>133</v>
      </c>
      <c r="AU278" s="16" t="s">
        <v>85</v>
      </c>
    </row>
    <row r="279" spans="2:65" s="34" customFormat="1" ht="24.2" customHeight="1">
      <c r="B279" s="35"/>
      <c r="C279" s="176" t="s">
        <v>396</v>
      </c>
      <c r="D279" s="176" t="s">
        <v>127</v>
      </c>
      <c r="E279" s="177" t="s">
        <v>397</v>
      </c>
      <c r="F279" s="178" t="s">
        <v>398</v>
      </c>
      <c r="G279" s="179" t="s">
        <v>130</v>
      </c>
      <c r="H279" s="180">
        <v>2.2000000000000002</v>
      </c>
      <c r="I279" s="4"/>
      <c r="J279" s="181">
        <f>ROUND(I279*H279,2)</f>
        <v>0</v>
      </c>
      <c r="K279" s="182"/>
      <c r="L279" s="35"/>
      <c r="M279" s="183" t="s">
        <v>1</v>
      </c>
      <c r="N279" s="184" t="s">
        <v>40</v>
      </c>
      <c r="P279" s="185">
        <f>O279*H279</f>
        <v>0</v>
      </c>
      <c r="Q279" s="185">
        <v>2.3000000000000001E-4</v>
      </c>
      <c r="R279" s="185">
        <f>Q279*H279</f>
        <v>5.0600000000000005E-4</v>
      </c>
      <c r="S279" s="185">
        <v>0</v>
      </c>
      <c r="T279" s="186">
        <f>S279*H279</f>
        <v>0</v>
      </c>
      <c r="AR279" s="187" t="s">
        <v>238</v>
      </c>
      <c r="AT279" s="187" t="s">
        <v>127</v>
      </c>
      <c r="AU279" s="187" t="s">
        <v>85</v>
      </c>
      <c r="AY279" s="16" t="s">
        <v>124</v>
      </c>
      <c r="BE279" s="188">
        <f>IF(N279="základní",J279,0)</f>
        <v>0</v>
      </c>
      <c r="BF279" s="188">
        <f>IF(N279="snížená",J279,0)</f>
        <v>0</v>
      </c>
      <c r="BG279" s="188">
        <f>IF(N279="zákl. přenesená",J279,0)</f>
        <v>0</v>
      </c>
      <c r="BH279" s="188">
        <f>IF(N279="sníž. přenesená",J279,0)</f>
        <v>0</v>
      </c>
      <c r="BI279" s="188">
        <f>IF(N279="nulová",J279,0)</f>
        <v>0</v>
      </c>
      <c r="BJ279" s="16" t="s">
        <v>83</v>
      </c>
      <c r="BK279" s="188">
        <f>ROUND(I279*H279,2)</f>
        <v>0</v>
      </c>
      <c r="BL279" s="16" t="s">
        <v>238</v>
      </c>
      <c r="BM279" s="187" t="s">
        <v>399</v>
      </c>
    </row>
    <row r="280" spans="2:65" s="34" customFormat="1">
      <c r="B280" s="35"/>
      <c r="D280" s="189" t="s">
        <v>133</v>
      </c>
      <c r="F280" s="190" t="s">
        <v>400</v>
      </c>
      <c r="I280" s="5"/>
      <c r="L280" s="35"/>
      <c r="M280" s="191"/>
      <c r="T280" s="79"/>
      <c r="AT280" s="16" t="s">
        <v>133</v>
      </c>
      <c r="AU280" s="16" t="s">
        <v>85</v>
      </c>
    </row>
    <row r="281" spans="2:65" s="165" customFormat="1" ht="22.9" customHeight="1">
      <c r="B281" s="164"/>
      <c r="D281" s="166" t="s">
        <v>74</v>
      </c>
      <c r="E281" s="174" t="s">
        <v>401</v>
      </c>
      <c r="F281" s="174" t="s">
        <v>402</v>
      </c>
      <c r="I281" s="3"/>
      <c r="J281" s="175">
        <f>BK281</f>
        <v>0</v>
      </c>
      <c r="L281" s="164"/>
      <c r="M281" s="169"/>
      <c r="P281" s="170">
        <f>SUM(P282:P299)</f>
        <v>0</v>
      </c>
      <c r="R281" s="170">
        <f>SUM(R282:R299)</f>
        <v>0.461173</v>
      </c>
      <c r="T281" s="171">
        <f>SUM(T282:T299)</f>
        <v>0</v>
      </c>
      <c r="AR281" s="166" t="s">
        <v>85</v>
      </c>
      <c r="AT281" s="172" t="s">
        <v>74</v>
      </c>
      <c r="AU281" s="172" t="s">
        <v>83</v>
      </c>
      <c r="AY281" s="166" t="s">
        <v>124</v>
      </c>
      <c r="BK281" s="173">
        <f>SUM(BK282:BK299)</f>
        <v>0</v>
      </c>
    </row>
    <row r="282" spans="2:65" s="34" customFormat="1" ht="24.2" customHeight="1">
      <c r="B282" s="35"/>
      <c r="C282" s="176" t="s">
        <v>403</v>
      </c>
      <c r="D282" s="176" t="s">
        <v>127</v>
      </c>
      <c r="E282" s="177" t="s">
        <v>404</v>
      </c>
      <c r="F282" s="178" t="s">
        <v>405</v>
      </c>
      <c r="G282" s="179" t="s">
        <v>130</v>
      </c>
      <c r="H282" s="180">
        <v>83.7</v>
      </c>
      <c r="I282" s="4"/>
      <c r="J282" s="181">
        <f>ROUND(I282*H282,2)</f>
        <v>0</v>
      </c>
      <c r="K282" s="182"/>
      <c r="L282" s="35"/>
      <c r="M282" s="183" t="s">
        <v>1</v>
      </c>
      <c r="N282" s="184" t="s">
        <v>40</v>
      </c>
      <c r="P282" s="185">
        <f>O282*H282</f>
        <v>0</v>
      </c>
      <c r="Q282" s="185">
        <v>4.4999999999999997E-3</v>
      </c>
      <c r="R282" s="185">
        <f>Q282*H282</f>
        <v>0.37664999999999998</v>
      </c>
      <c r="S282" s="185">
        <v>0</v>
      </c>
      <c r="T282" s="186">
        <f>S282*H282</f>
        <v>0</v>
      </c>
      <c r="AR282" s="187" t="s">
        <v>238</v>
      </c>
      <c r="AT282" s="187" t="s">
        <v>127</v>
      </c>
      <c r="AU282" s="187" t="s">
        <v>85</v>
      </c>
      <c r="AY282" s="16" t="s">
        <v>124</v>
      </c>
      <c r="BE282" s="188">
        <f>IF(N282="základní",J282,0)</f>
        <v>0</v>
      </c>
      <c r="BF282" s="188">
        <f>IF(N282="snížená",J282,0)</f>
        <v>0</v>
      </c>
      <c r="BG282" s="188">
        <f>IF(N282="zákl. přenesená",J282,0)</f>
        <v>0</v>
      </c>
      <c r="BH282" s="188">
        <f>IF(N282="sníž. přenesená",J282,0)</f>
        <v>0</v>
      </c>
      <c r="BI282" s="188">
        <f>IF(N282="nulová",J282,0)</f>
        <v>0</v>
      </c>
      <c r="BJ282" s="16" t="s">
        <v>83</v>
      </c>
      <c r="BK282" s="188">
        <f>ROUND(I282*H282,2)</f>
        <v>0</v>
      </c>
      <c r="BL282" s="16" t="s">
        <v>238</v>
      </c>
      <c r="BM282" s="187" t="s">
        <v>406</v>
      </c>
    </row>
    <row r="283" spans="2:65" s="34" customFormat="1">
      <c r="B283" s="35"/>
      <c r="D283" s="189" t="s">
        <v>133</v>
      </c>
      <c r="F283" s="190" t="s">
        <v>407</v>
      </c>
      <c r="I283" s="5"/>
      <c r="L283" s="35"/>
      <c r="M283" s="191"/>
      <c r="T283" s="79"/>
      <c r="AT283" s="16" t="s">
        <v>133</v>
      </c>
      <c r="AU283" s="16" t="s">
        <v>85</v>
      </c>
    </row>
    <row r="284" spans="2:65" s="193" customFormat="1">
      <c r="B284" s="192"/>
      <c r="D284" s="194" t="s">
        <v>135</v>
      </c>
      <c r="E284" s="195" t="s">
        <v>1</v>
      </c>
      <c r="F284" s="196" t="s">
        <v>408</v>
      </c>
      <c r="H284" s="195" t="s">
        <v>1</v>
      </c>
      <c r="I284" s="6"/>
      <c r="L284" s="192"/>
      <c r="M284" s="197"/>
      <c r="T284" s="198"/>
      <c r="AT284" s="195" t="s">
        <v>135</v>
      </c>
      <c r="AU284" s="195" t="s">
        <v>85</v>
      </c>
      <c r="AV284" s="193" t="s">
        <v>83</v>
      </c>
      <c r="AW284" s="193" t="s">
        <v>31</v>
      </c>
      <c r="AX284" s="193" t="s">
        <v>75</v>
      </c>
      <c r="AY284" s="195" t="s">
        <v>124</v>
      </c>
    </row>
    <row r="285" spans="2:65" s="200" customFormat="1">
      <c r="B285" s="199"/>
      <c r="D285" s="194" t="s">
        <v>135</v>
      </c>
      <c r="E285" s="201" t="s">
        <v>1</v>
      </c>
      <c r="F285" s="202" t="s">
        <v>162</v>
      </c>
      <c r="H285" s="203">
        <v>83.7</v>
      </c>
      <c r="I285" s="7"/>
      <c r="L285" s="199"/>
      <c r="M285" s="204"/>
      <c r="T285" s="205"/>
      <c r="AT285" s="201" t="s">
        <v>135</v>
      </c>
      <c r="AU285" s="201" t="s">
        <v>85</v>
      </c>
      <c r="AV285" s="200" t="s">
        <v>85</v>
      </c>
      <c r="AW285" s="200" t="s">
        <v>31</v>
      </c>
      <c r="AX285" s="200" t="s">
        <v>83</v>
      </c>
      <c r="AY285" s="201" t="s">
        <v>124</v>
      </c>
    </row>
    <row r="286" spans="2:65" s="34" customFormat="1" ht="24.2" customHeight="1">
      <c r="B286" s="35"/>
      <c r="C286" s="176" t="s">
        <v>409</v>
      </c>
      <c r="D286" s="176" t="s">
        <v>127</v>
      </c>
      <c r="E286" s="177" t="s">
        <v>410</v>
      </c>
      <c r="F286" s="178" t="s">
        <v>411</v>
      </c>
      <c r="G286" s="179" t="s">
        <v>130</v>
      </c>
      <c r="H286" s="180">
        <v>120.5</v>
      </c>
      <c r="I286" s="4"/>
      <c r="J286" s="181">
        <f>ROUND(I286*H286,2)</f>
        <v>0</v>
      </c>
      <c r="K286" s="182"/>
      <c r="L286" s="35"/>
      <c r="M286" s="183" t="s">
        <v>1</v>
      </c>
      <c r="N286" s="184" t="s">
        <v>40</v>
      </c>
      <c r="P286" s="185">
        <f>O286*H286</f>
        <v>0</v>
      </c>
      <c r="Q286" s="185">
        <v>2.1000000000000001E-4</v>
      </c>
      <c r="R286" s="185">
        <f>Q286*H286</f>
        <v>2.5305000000000001E-2</v>
      </c>
      <c r="S286" s="185">
        <v>0</v>
      </c>
      <c r="T286" s="186">
        <f>S286*H286</f>
        <v>0</v>
      </c>
      <c r="AR286" s="187" t="s">
        <v>238</v>
      </c>
      <c r="AT286" s="187" t="s">
        <v>127</v>
      </c>
      <c r="AU286" s="187" t="s">
        <v>85</v>
      </c>
      <c r="AY286" s="16" t="s">
        <v>124</v>
      </c>
      <c r="BE286" s="188">
        <f>IF(N286="základní",J286,0)</f>
        <v>0</v>
      </c>
      <c r="BF286" s="188">
        <f>IF(N286="snížená",J286,0)</f>
        <v>0</v>
      </c>
      <c r="BG286" s="188">
        <f>IF(N286="zákl. přenesená",J286,0)</f>
        <v>0</v>
      </c>
      <c r="BH286" s="188">
        <f>IF(N286="sníž. přenesená",J286,0)</f>
        <v>0</v>
      </c>
      <c r="BI286" s="188">
        <f>IF(N286="nulová",J286,0)</f>
        <v>0</v>
      </c>
      <c r="BJ286" s="16" t="s">
        <v>83</v>
      </c>
      <c r="BK286" s="188">
        <f>ROUND(I286*H286,2)</f>
        <v>0</v>
      </c>
      <c r="BL286" s="16" t="s">
        <v>238</v>
      </c>
      <c r="BM286" s="187" t="s">
        <v>412</v>
      </c>
    </row>
    <row r="287" spans="2:65" s="34" customFormat="1">
      <c r="B287" s="35"/>
      <c r="D287" s="189" t="s">
        <v>133</v>
      </c>
      <c r="F287" s="190" t="s">
        <v>413</v>
      </c>
      <c r="I287" s="5"/>
      <c r="L287" s="35"/>
      <c r="M287" s="191"/>
      <c r="T287" s="79"/>
      <c r="AT287" s="16" t="s">
        <v>133</v>
      </c>
      <c r="AU287" s="16" t="s">
        <v>85</v>
      </c>
    </row>
    <row r="288" spans="2:65" s="200" customFormat="1">
      <c r="B288" s="199"/>
      <c r="D288" s="194" t="s">
        <v>135</v>
      </c>
      <c r="E288" s="201" t="s">
        <v>1</v>
      </c>
      <c r="F288" s="202" t="s">
        <v>142</v>
      </c>
      <c r="H288" s="203">
        <v>112.29</v>
      </c>
      <c r="I288" s="7"/>
      <c r="L288" s="199"/>
      <c r="M288" s="204"/>
      <c r="T288" s="205"/>
      <c r="AT288" s="201" t="s">
        <v>135</v>
      </c>
      <c r="AU288" s="201" t="s">
        <v>85</v>
      </c>
      <c r="AV288" s="200" t="s">
        <v>85</v>
      </c>
      <c r="AW288" s="200" t="s">
        <v>31</v>
      </c>
      <c r="AX288" s="200" t="s">
        <v>75</v>
      </c>
      <c r="AY288" s="201" t="s">
        <v>124</v>
      </c>
    </row>
    <row r="289" spans="2:65" s="193" customFormat="1">
      <c r="B289" s="192"/>
      <c r="D289" s="194" t="s">
        <v>135</v>
      </c>
      <c r="E289" s="195" t="s">
        <v>1</v>
      </c>
      <c r="F289" s="196" t="s">
        <v>145</v>
      </c>
      <c r="H289" s="195" t="s">
        <v>1</v>
      </c>
      <c r="I289" s="6"/>
      <c r="L289" s="192"/>
      <c r="M289" s="197"/>
      <c r="T289" s="198"/>
      <c r="AT289" s="195" t="s">
        <v>135</v>
      </c>
      <c r="AU289" s="195" t="s">
        <v>85</v>
      </c>
      <c r="AV289" s="193" t="s">
        <v>83</v>
      </c>
      <c r="AW289" s="193" t="s">
        <v>31</v>
      </c>
      <c r="AX289" s="193" t="s">
        <v>75</v>
      </c>
      <c r="AY289" s="195" t="s">
        <v>124</v>
      </c>
    </row>
    <row r="290" spans="2:65" s="200" customFormat="1">
      <c r="B290" s="199"/>
      <c r="D290" s="194" t="s">
        <v>135</v>
      </c>
      <c r="E290" s="201" t="s">
        <v>1</v>
      </c>
      <c r="F290" s="202" t="s">
        <v>146</v>
      </c>
      <c r="H290" s="203">
        <v>8.2110000000000003</v>
      </c>
      <c r="I290" s="7"/>
      <c r="L290" s="199"/>
      <c r="M290" s="204"/>
      <c r="T290" s="205"/>
      <c r="AT290" s="201" t="s">
        <v>135</v>
      </c>
      <c r="AU290" s="201" t="s">
        <v>85</v>
      </c>
      <c r="AV290" s="200" t="s">
        <v>85</v>
      </c>
      <c r="AW290" s="200" t="s">
        <v>31</v>
      </c>
      <c r="AX290" s="200" t="s">
        <v>75</v>
      </c>
      <c r="AY290" s="201" t="s">
        <v>124</v>
      </c>
    </row>
    <row r="291" spans="2:65" s="200" customFormat="1">
      <c r="B291" s="199"/>
      <c r="D291" s="194" t="s">
        <v>135</v>
      </c>
      <c r="E291" s="201" t="s">
        <v>1</v>
      </c>
      <c r="F291" s="202" t="s">
        <v>147</v>
      </c>
      <c r="H291" s="203">
        <v>-1E-3</v>
      </c>
      <c r="I291" s="7"/>
      <c r="L291" s="199"/>
      <c r="M291" s="204"/>
      <c r="T291" s="205"/>
      <c r="AT291" s="201" t="s">
        <v>135</v>
      </c>
      <c r="AU291" s="201" t="s">
        <v>85</v>
      </c>
      <c r="AV291" s="200" t="s">
        <v>85</v>
      </c>
      <c r="AW291" s="200" t="s">
        <v>31</v>
      </c>
      <c r="AX291" s="200" t="s">
        <v>75</v>
      </c>
      <c r="AY291" s="201" t="s">
        <v>124</v>
      </c>
    </row>
    <row r="292" spans="2:65" s="207" customFormat="1">
      <c r="B292" s="206"/>
      <c r="D292" s="194" t="s">
        <v>135</v>
      </c>
      <c r="E292" s="208" t="s">
        <v>1</v>
      </c>
      <c r="F292" s="209" t="s">
        <v>148</v>
      </c>
      <c r="H292" s="210">
        <v>120.5</v>
      </c>
      <c r="I292" s="8"/>
      <c r="L292" s="206"/>
      <c r="M292" s="211"/>
      <c r="T292" s="212"/>
      <c r="AT292" s="208" t="s">
        <v>135</v>
      </c>
      <c r="AU292" s="208" t="s">
        <v>85</v>
      </c>
      <c r="AV292" s="207" t="s">
        <v>131</v>
      </c>
      <c r="AW292" s="207" t="s">
        <v>31</v>
      </c>
      <c r="AX292" s="207" t="s">
        <v>83</v>
      </c>
      <c r="AY292" s="208" t="s">
        <v>124</v>
      </c>
    </row>
    <row r="293" spans="2:65" s="34" customFormat="1" ht="24.2" customHeight="1">
      <c r="B293" s="35"/>
      <c r="C293" s="176" t="s">
        <v>414</v>
      </c>
      <c r="D293" s="176" t="s">
        <v>127</v>
      </c>
      <c r="E293" s="177" t="s">
        <v>415</v>
      </c>
      <c r="F293" s="178" t="s">
        <v>416</v>
      </c>
      <c r="G293" s="179" t="s">
        <v>130</v>
      </c>
      <c r="H293" s="180">
        <v>204.2</v>
      </c>
      <c r="I293" s="4"/>
      <c r="J293" s="181">
        <f>ROUND(I293*H293,2)</f>
        <v>0</v>
      </c>
      <c r="K293" s="182"/>
      <c r="L293" s="35"/>
      <c r="M293" s="183" t="s">
        <v>1</v>
      </c>
      <c r="N293" s="184" t="s">
        <v>40</v>
      </c>
      <c r="P293" s="185">
        <f>O293*H293</f>
        <v>0</v>
      </c>
      <c r="Q293" s="185">
        <v>2.9E-4</v>
      </c>
      <c r="R293" s="185">
        <f>Q293*H293</f>
        <v>5.9218E-2</v>
      </c>
      <c r="S293" s="185">
        <v>0</v>
      </c>
      <c r="T293" s="186">
        <f>S293*H293</f>
        <v>0</v>
      </c>
      <c r="AR293" s="187" t="s">
        <v>238</v>
      </c>
      <c r="AT293" s="187" t="s">
        <v>127</v>
      </c>
      <c r="AU293" s="187" t="s">
        <v>85</v>
      </c>
      <c r="AY293" s="16" t="s">
        <v>124</v>
      </c>
      <c r="BE293" s="188">
        <f>IF(N293="základní",J293,0)</f>
        <v>0</v>
      </c>
      <c r="BF293" s="188">
        <f>IF(N293="snížená",J293,0)</f>
        <v>0</v>
      </c>
      <c r="BG293" s="188">
        <f>IF(N293="zákl. přenesená",J293,0)</f>
        <v>0</v>
      </c>
      <c r="BH293" s="188">
        <f>IF(N293="sníž. přenesená",J293,0)</f>
        <v>0</v>
      </c>
      <c r="BI293" s="188">
        <f>IF(N293="nulová",J293,0)</f>
        <v>0</v>
      </c>
      <c r="BJ293" s="16" t="s">
        <v>83</v>
      </c>
      <c r="BK293" s="188">
        <f>ROUND(I293*H293,2)</f>
        <v>0</v>
      </c>
      <c r="BL293" s="16" t="s">
        <v>238</v>
      </c>
      <c r="BM293" s="187" t="s">
        <v>417</v>
      </c>
    </row>
    <row r="294" spans="2:65" s="34" customFormat="1">
      <c r="B294" s="35"/>
      <c r="D294" s="189" t="s">
        <v>133</v>
      </c>
      <c r="F294" s="190" t="s">
        <v>418</v>
      </c>
      <c r="I294" s="5"/>
      <c r="L294" s="35"/>
      <c r="M294" s="191"/>
      <c r="T294" s="79"/>
      <c r="AT294" s="16" t="s">
        <v>133</v>
      </c>
      <c r="AU294" s="16" t="s">
        <v>85</v>
      </c>
    </row>
    <row r="295" spans="2:65" s="193" customFormat="1">
      <c r="B295" s="192"/>
      <c r="D295" s="194" t="s">
        <v>135</v>
      </c>
      <c r="E295" s="195" t="s">
        <v>1</v>
      </c>
      <c r="F295" s="196" t="s">
        <v>419</v>
      </c>
      <c r="H295" s="195" t="s">
        <v>1</v>
      </c>
      <c r="I295" s="6"/>
      <c r="L295" s="192"/>
      <c r="M295" s="197"/>
      <c r="T295" s="198"/>
      <c r="AT295" s="195" t="s">
        <v>135</v>
      </c>
      <c r="AU295" s="195" t="s">
        <v>85</v>
      </c>
      <c r="AV295" s="193" t="s">
        <v>83</v>
      </c>
      <c r="AW295" s="193" t="s">
        <v>31</v>
      </c>
      <c r="AX295" s="193" t="s">
        <v>75</v>
      </c>
      <c r="AY295" s="195" t="s">
        <v>124</v>
      </c>
    </row>
    <row r="296" spans="2:65" s="200" customFormat="1">
      <c r="B296" s="199"/>
      <c r="D296" s="194" t="s">
        <v>135</v>
      </c>
      <c r="E296" s="201" t="s">
        <v>1</v>
      </c>
      <c r="F296" s="202" t="s">
        <v>420</v>
      </c>
      <c r="H296" s="203">
        <v>120.5</v>
      </c>
      <c r="I296" s="7"/>
      <c r="L296" s="199"/>
      <c r="M296" s="204"/>
      <c r="T296" s="205"/>
      <c r="AT296" s="201" t="s">
        <v>135</v>
      </c>
      <c r="AU296" s="201" t="s">
        <v>85</v>
      </c>
      <c r="AV296" s="200" t="s">
        <v>85</v>
      </c>
      <c r="AW296" s="200" t="s">
        <v>31</v>
      </c>
      <c r="AX296" s="200" t="s">
        <v>75</v>
      </c>
      <c r="AY296" s="201" t="s">
        <v>124</v>
      </c>
    </row>
    <row r="297" spans="2:65" s="193" customFormat="1">
      <c r="B297" s="192"/>
      <c r="D297" s="194" t="s">
        <v>135</v>
      </c>
      <c r="E297" s="195" t="s">
        <v>1</v>
      </c>
      <c r="F297" s="196" t="s">
        <v>421</v>
      </c>
      <c r="H297" s="195" t="s">
        <v>1</v>
      </c>
      <c r="I297" s="6"/>
      <c r="L297" s="192"/>
      <c r="M297" s="197"/>
      <c r="T297" s="198"/>
      <c r="AT297" s="195" t="s">
        <v>135</v>
      </c>
      <c r="AU297" s="195" t="s">
        <v>85</v>
      </c>
      <c r="AV297" s="193" t="s">
        <v>83</v>
      </c>
      <c r="AW297" s="193" t="s">
        <v>31</v>
      </c>
      <c r="AX297" s="193" t="s">
        <v>75</v>
      </c>
      <c r="AY297" s="195" t="s">
        <v>124</v>
      </c>
    </row>
    <row r="298" spans="2:65" s="200" customFormat="1">
      <c r="B298" s="199"/>
      <c r="D298" s="194" t="s">
        <v>135</v>
      </c>
      <c r="E298" s="201" t="s">
        <v>1</v>
      </c>
      <c r="F298" s="202" t="s">
        <v>422</v>
      </c>
      <c r="H298" s="203">
        <v>83.7</v>
      </c>
      <c r="I298" s="7"/>
      <c r="L298" s="199"/>
      <c r="M298" s="204"/>
      <c r="T298" s="205"/>
      <c r="AT298" s="201" t="s">
        <v>135</v>
      </c>
      <c r="AU298" s="201" t="s">
        <v>85</v>
      </c>
      <c r="AV298" s="200" t="s">
        <v>85</v>
      </c>
      <c r="AW298" s="200" t="s">
        <v>31</v>
      </c>
      <c r="AX298" s="200" t="s">
        <v>75</v>
      </c>
      <c r="AY298" s="201" t="s">
        <v>124</v>
      </c>
    </row>
    <row r="299" spans="2:65" s="207" customFormat="1">
      <c r="B299" s="206"/>
      <c r="D299" s="194" t="s">
        <v>135</v>
      </c>
      <c r="E299" s="208" t="s">
        <v>1</v>
      </c>
      <c r="F299" s="209" t="s">
        <v>148</v>
      </c>
      <c r="H299" s="210">
        <v>204.2</v>
      </c>
      <c r="I299" s="8"/>
      <c r="L299" s="206"/>
      <c r="M299" s="211"/>
      <c r="T299" s="212"/>
      <c r="AT299" s="208" t="s">
        <v>135</v>
      </c>
      <c r="AU299" s="208" t="s">
        <v>85</v>
      </c>
      <c r="AV299" s="207" t="s">
        <v>131</v>
      </c>
      <c r="AW299" s="207" t="s">
        <v>31</v>
      </c>
      <c r="AX299" s="207" t="s">
        <v>83</v>
      </c>
      <c r="AY299" s="208" t="s">
        <v>124</v>
      </c>
    </row>
    <row r="300" spans="2:65" s="165" customFormat="1" ht="22.9" customHeight="1">
      <c r="B300" s="164"/>
      <c r="D300" s="166" t="s">
        <v>74</v>
      </c>
      <c r="E300" s="174" t="s">
        <v>423</v>
      </c>
      <c r="F300" s="174" t="s">
        <v>424</v>
      </c>
      <c r="I300" s="3"/>
      <c r="J300" s="175">
        <f>BK300</f>
        <v>0</v>
      </c>
      <c r="L300" s="164"/>
      <c r="M300" s="169"/>
      <c r="P300" s="170">
        <f>SUM(P301:P302)</f>
        <v>0</v>
      </c>
      <c r="R300" s="170">
        <f>SUM(R301:R302)</f>
        <v>0</v>
      </c>
      <c r="T300" s="171">
        <f>SUM(T301:T302)</f>
        <v>0</v>
      </c>
      <c r="AR300" s="166" t="s">
        <v>85</v>
      </c>
      <c r="AT300" s="172" t="s">
        <v>74</v>
      </c>
      <c r="AU300" s="172" t="s">
        <v>83</v>
      </c>
      <c r="AY300" s="166" t="s">
        <v>124</v>
      </c>
      <c r="BK300" s="173">
        <f>SUM(BK301:BK302)</f>
        <v>0</v>
      </c>
    </row>
    <row r="301" spans="2:65" s="34" customFormat="1" ht="16.5" customHeight="1">
      <c r="B301" s="35"/>
      <c r="C301" s="176" t="s">
        <v>425</v>
      </c>
      <c r="D301" s="176" t="s">
        <v>127</v>
      </c>
      <c r="E301" s="177" t="s">
        <v>426</v>
      </c>
      <c r="F301" s="178" t="s">
        <v>427</v>
      </c>
      <c r="G301" s="179" t="s">
        <v>278</v>
      </c>
      <c r="H301" s="180">
        <v>7</v>
      </c>
      <c r="I301" s="4"/>
      <c r="J301" s="181">
        <f>ROUND(I301*H301,2)</f>
        <v>0</v>
      </c>
      <c r="K301" s="182"/>
      <c r="L301" s="35"/>
      <c r="M301" s="183" t="s">
        <v>1</v>
      </c>
      <c r="N301" s="184" t="s">
        <v>40</v>
      </c>
      <c r="P301" s="185">
        <f>O301*H301</f>
        <v>0</v>
      </c>
      <c r="Q301" s="185">
        <v>0</v>
      </c>
      <c r="R301" s="185">
        <f>Q301*H301</f>
        <v>0</v>
      </c>
      <c r="S301" s="185">
        <v>0</v>
      </c>
      <c r="T301" s="186">
        <f>S301*H301</f>
        <v>0</v>
      </c>
      <c r="AR301" s="187" t="s">
        <v>238</v>
      </c>
      <c r="AT301" s="187" t="s">
        <v>127</v>
      </c>
      <c r="AU301" s="187" t="s">
        <v>85</v>
      </c>
      <c r="AY301" s="16" t="s">
        <v>124</v>
      </c>
      <c r="BE301" s="188">
        <f>IF(N301="základní",J301,0)</f>
        <v>0</v>
      </c>
      <c r="BF301" s="188">
        <f>IF(N301="snížená",J301,0)</f>
        <v>0</v>
      </c>
      <c r="BG301" s="188">
        <f>IF(N301="zákl. přenesená",J301,0)</f>
        <v>0</v>
      </c>
      <c r="BH301" s="188">
        <f>IF(N301="sníž. přenesená",J301,0)</f>
        <v>0</v>
      </c>
      <c r="BI301" s="188">
        <f>IF(N301="nulová",J301,0)</f>
        <v>0</v>
      </c>
      <c r="BJ301" s="16" t="s">
        <v>83</v>
      </c>
      <c r="BK301" s="188">
        <f>ROUND(I301*H301,2)</f>
        <v>0</v>
      </c>
      <c r="BL301" s="16" t="s">
        <v>238</v>
      </c>
      <c r="BM301" s="187" t="s">
        <v>428</v>
      </c>
    </row>
    <row r="302" spans="2:65" s="34" customFormat="1" ht="16.5" customHeight="1">
      <c r="B302" s="35"/>
      <c r="C302" s="213" t="s">
        <v>429</v>
      </c>
      <c r="D302" s="213" t="s">
        <v>174</v>
      </c>
      <c r="E302" s="214" t="s">
        <v>430</v>
      </c>
      <c r="F302" s="215" t="s">
        <v>431</v>
      </c>
      <c r="G302" s="216" t="s">
        <v>237</v>
      </c>
      <c r="H302" s="217">
        <v>7</v>
      </c>
      <c r="I302" s="9"/>
      <c r="J302" s="218">
        <f>ROUND(I302*H302,2)</f>
        <v>0</v>
      </c>
      <c r="K302" s="219"/>
      <c r="L302" s="220"/>
      <c r="M302" s="223" t="s">
        <v>1</v>
      </c>
      <c r="N302" s="224" t="s">
        <v>40</v>
      </c>
      <c r="O302" s="225"/>
      <c r="P302" s="226">
        <f>O302*H302</f>
        <v>0</v>
      </c>
      <c r="Q302" s="226">
        <v>0</v>
      </c>
      <c r="R302" s="226">
        <f>Q302*H302</f>
        <v>0</v>
      </c>
      <c r="S302" s="226">
        <v>0</v>
      </c>
      <c r="T302" s="227">
        <f>S302*H302</f>
        <v>0</v>
      </c>
      <c r="AR302" s="187" t="s">
        <v>243</v>
      </c>
      <c r="AT302" s="187" t="s">
        <v>174</v>
      </c>
      <c r="AU302" s="187" t="s">
        <v>85</v>
      </c>
      <c r="AY302" s="16" t="s">
        <v>124</v>
      </c>
      <c r="BE302" s="188">
        <f>IF(N302="základní",J302,0)</f>
        <v>0</v>
      </c>
      <c r="BF302" s="188">
        <f>IF(N302="snížená",J302,0)</f>
        <v>0</v>
      </c>
      <c r="BG302" s="188">
        <f>IF(N302="zákl. přenesená",J302,0)</f>
        <v>0</v>
      </c>
      <c r="BH302" s="188">
        <f>IF(N302="sníž. přenesená",J302,0)</f>
        <v>0</v>
      </c>
      <c r="BI302" s="188">
        <f>IF(N302="nulová",J302,0)</f>
        <v>0</v>
      </c>
      <c r="BJ302" s="16" t="s">
        <v>83</v>
      </c>
      <c r="BK302" s="188">
        <f>ROUND(I302*H302,2)</f>
        <v>0</v>
      </c>
      <c r="BL302" s="16" t="s">
        <v>238</v>
      </c>
      <c r="BM302" s="187" t="s">
        <v>432</v>
      </c>
    </row>
    <row r="303" spans="2:65" s="34" customFormat="1" ht="6.95" customHeight="1">
      <c r="B303" s="58"/>
      <c r="C303" s="59"/>
      <c r="D303" s="59"/>
      <c r="E303" s="59"/>
      <c r="F303" s="59"/>
      <c r="G303" s="59"/>
      <c r="H303" s="59"/>
      <c r="I303" s="59"/>
      <c r="J303" s="59"/>
      <c r="K303" s="59"/>
      <c r="L303" s="35"/>
    </row>
  </sheetData>
  <sheetProtection algorithmName="SHA-512" hashValue="bX1mx7V9yqN6GT6C0u7zSFXkLDOtYU6Lpk4x+pG1ew3wI05455nOE17F/jfi3RcrXHnHMpbAtS7Sd+uT2Miewg==" saltValue="k1vpgPk5Oet4Dsmo7cnGmA==" spinCount="100000" sheet="1" objects="1" scenarios="1"/>
  <autoFilter ref="C130:K302" xr:uid="{00000000-0009-0000-0000-000001000000}"/>
  <mergeCells count="9">
    <mergeCell ref="E87:H87"/>
    <mergeCell ref="E121:H121"/>
    <mergeCell ref="E123:H123"/>
    <mergeCell ref="L2:V2"/>
    <mergeCell ref="E7:H7"/>
    <mergeCell ref="E9:H9"/>
    <mergeCell ref="E18:H18"/>
    <mergeCell ref="E27:H27"/>
    <mergeCell ref="E85:H85"/>
  </mergeCells>
  <hyperlinks>
    <hyperlink ref="F135" r:id="rId1" xr:uid="{00000000-0004-0000-0100-000000000000}"/>
    <hyperlink ref="F139" r:id="rId2" xr:uid="{00000000-0004-0000-0100-000001000000}"/>
    <hyperlink ref="F148" r:id="rId3" xr:uid="{00000000-0004-0000-0100-000002000000}"/>
    <hyperlink ref="F158" r:id="rId4" xr:uid="{00000000-0004-0000-0100-000003000000}"/>
    <hyperlink ref="F161" r:id="rId5" xr:uid="{00000000-0004-0000-0100-000004000000}"/>
    <hyperlink ref="F170" r:id="rId6" xr:uid="{00000000-0004-0000-0100-000005000000}"/>
    <hyperlink ref="F174" r:id="rId7" xr:uid="{00000000-0004-0000-0100-000006000000}"/>
    <hyperlink ref="F178" r:id="rId8" xr:uid="{00000000-0004-0000-0100-000007000000}"/>
    <hyperlink ref="F189" r:id="rId9" xr:uid="{00000000-0004-0000-0100-000008000000}"/>
    <hyperlink ref="F191" r:id="rId10" xr:uid="{00000000-0004-0000-0100-000009000000}"/>
    <hyperlink ref="F193" r:id="rId11" xr:uid="{00000000-0004-0000-0100-00000A000000}"/>
    <hyperlink ref="F196" r:id="rId12" xr:uid="{00000000-0004-0000-0100-00000B000000}"/>
    <hyperlink ref="F199" r:id="rId13" xr:uid="{00000000-0004-0000-0100-00000C000000}"/>
    <hyperlink ref="F207" r:id="rId14" xr:uid="{00000000-0004-0000-0100-00000D000000}"/>
    <hyperlink ref="F210" r:id="rId15" xr:uid="{00000000-0004-0000-0100-00000E000000}"/>
    <hyperlink ref="F212" r:id="rId16" xr:uid="{00000000-0004-0000-0100-00000F000000}"/>
    <hyperlink ref="F215" r:id="rId17" xr:uid="{00000000-0004-0000-0100-000010000000}"/>
    <hyperlink ref="F220" r:id="rId18" xr:uid="{00000000-0004-0000-0100-000011000000}"/>
    <hyperlink ref="F223" r:id="rId19" xr:uid="{00000000-0004-0000-0100-000012000000}"/>
    <hyperlink ref="F228" r:id="rId20" xr:uid="{00000000-0004-0000-0100-000013000000}"/>
    <hyperlink ref="F244" r:id="rId21" xr:uid="{00000000-0004-0000-0100-000014000000}"/>
    <hyperlink ref="F246" r:id="rId22" xr:uid="{00000000-0004-0000-0100-000015000000}"/>
    <hyperlink ref="F248" r:id="rId23" xr:uid="{00000000-0004-0000-0100-000016000000}"/>
    <hyperlink ref="F252" r:id="rId24" xr:uid="{00000000-0004-0000-0100-000017000000}"/>
    <hyperlink ref="F254" r:id="rId25" xr:uid="{00000000-0004-0000-0100-000018000000}"/>
    <hyperlink ref="F257" r:id="rId26" xr:uid="{00000000-0004-0000-0100-000019000000}"/>
    <hyperlink ref="F265" r:id="rId27" xr:uid="{00000000-0004-0000-0100-00001A000000}"/>
    <hyperlink ref="F272" r:id="rId28" xr:uid="{00000000-0004-0000-0100-00001B000000}"/>
    <hyperlink ref="F274" r:id="rId29" xr:uid="{00000000-0004-0000-0100-00001C000000}"/>
    <hyperlink ref="F278" r:id="rId30" xr:uid="{00000000-0004-0000-0100-00001D000000}"/>
    <hyperlink ref="F280" r:id="rId31" xr:uid="{00000000-0004-0000-0100-00001E000000}"/>
    <hyperlink ref="F283" r:id="rId32" xr:uid="{00000000-0004-0000-0100-00001F000000}"/>
    <hyperlink ref="F287" r:id="rId33" xr:uid="{00000000-0004-0000-0100-000020000000}"/>
    <hyperlink ref="F294" r:id="rId34" xr:uid="{00000000-0004-0000-0100-00002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3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3CC70A003438F40BB0B4D0EAF300461" ma:contentTypeVersion="13" ma:contentTypeDescription="Vytvoří nový dokument" ma:contentTypeScope="" ma:versionID="791fa2d5c75daa177beb07d0e9627631">
  <xsd:schema xmlns:xsd="http://www.w3.org/2001/XMLSchema" xmlns:xs="http://www.w3.org/2001/XMLSchema" xmlns:p="http://schemas.microsoft.com/office/2006/metadata/properties" xmlns:ns2="7121e18b-0634-4c33-baa3-f3de9a020fe8" xmlns:ns3="2c3c911c-8a77-4291-a0b8-f595f9f41878" targetNamespace="http://schemas.microsoft.com/office/2006/metadata/properties" ma:root="true" ma:fieldsID="80de5c5efb14a295029dcd6195a67785" ns2:_="" ns3:_="">
    <xsd:import namespace="7121e18b-0634-4c33-baa3-f3de9a020fe8"/>
    <xsd:import namespace="2c3c911c-8a77-4291-a0b8-f595f9f4187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21e18b-0634-4c33-baa3-f3de9a020fe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Značky obrázků" ma:readOnly="false" ma:fieldId="{5cf76f15-5ced-4ddc-b409-7134ff3c332f}" ma:taxonomyMulti="true" ma:sspId="bce56c0d-8add-4fe5-85a8-9b3e3d2b7a8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3c911c-8a77-4291-a0b8-f595f9f41878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19aa7d8d-1596-48b5-93c8-cb03a9e14a2d}" ma:internalName="TaxCatchAll" ma:showField="CatchAllData" ma:web="2c3c911c-8a77-4291-a0b8-f595f9f4187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c3c911c-8a77-4291-a0b8-f595f9f41878" xsi:nil="true"/>
    <lcf76f155ced4ddcb4097134ff3c332f xmlns="7121e18b-0634-4c33-baa3-f3de9a020fe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45FB421-FDC4-4247-B179-D4859C664A11}"/>
</file>

<file path=customXml/itemProps2.xml><?xml version="1.0" encoding="utf-8"?>
<ds:datastoreItem xmlns:ds="http://schemas.openxmlformats.org/officeDocument/2006/customXml" ds:itemID="{D2C573DA-6515-47DA-9EB4-89844AF9EA5E}"/>
</file>

<file path=customXml/itemProps3.xml><?xml version="1.0" encoding="utf-8"?>
<ds:datastoreItem xmlns:ds="http://schemas.openxmlformats.org/officeDocument/2006/customXml" ds:itemID="{66C2AABB-919F-421E-B816-0CCA0FC7482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01 - Stavební úpravy a mo...</vt:lpstr>
      <vt:lpstr>'01 - Stavební úpravy a mo...'!Názvy_tisku</vt:lpstr>
      <vt:lpstr>'Rekapitulace stavby'!Názvy_tisku</vt:lpstr>
      <vt:lpstr>'01 - Stavební úpravy a mo...'!Oblast_tisku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Krejča</dc:creator>
  <cp:lastModifiedBy>Katerina Swiatkova</cp:lastModifiedBy>
  <dcterms:created xsi:type="dcterms:W3CDTF">2025-03-13T12:51:12Z</dcterms:created>
  <dcterms:modified xsi:type="dcterms:W3CDTF">2025-03-13T20:52:07Z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0x01010043CC70A003438F40BB0B4D0EAF300461</vt:lpwstr>
  </property>
</Properties>
</file>