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tomeckaak-my.sharepoint.com/personal/tomecka_aktomecka_cz/Documents/EXTRA DISK/K/Slezská univerzita/3_VZ_Opravy interiéru přednáškového sálu_OPF v Karviné/01_ZD/00_Na profil/"/>
    </mc:Choice>
  </mc:AlternateContent>
  <xr:revisionPtr revIDLastSave="0" documentId="8_{9B73B673-79AC-4C67-B192-C287681951AE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2024-9 - Slezská univerzi..." sheetId="2" r:id="rId2"/>
    <sheet name="Seznam figur" sheetId="3" r:id="rId3"/>
  </sheets>
  <definedNames>
    <definedName name="_xlnm._FilterDatabase" localSheetId="1" hidden="1">'2024-9 - Slezská univerzi...'!$C$125:$K$226</definedName>
    <definedName name="_xlnm.Print_Titles" localSheetId="1">'2024-9 - Slezská univerzi...'!$125:$125</definedName>
    <definedName name="_xlnm.Print_Titles" localSheetId="0">'Rekapitulace stavby'!$92:$92</definedName>
    <definedName name="_xlnm.Print_Titles" localSheetId="2">'Seznam figur'!$9:$9</definedName>
    <definedName name="_xlnm.Print_Area" localSheetId="1">'2024-9 - Slezská univerzi...'!$C$4:$J$76,'2024-9 - Slezská univerzi...'!$C$82:$J$109,'2024-9 - Slezská univerzi...'!$C$115:$J$226</definedName>
    <definedName name="_xlnm.Print_Area" localSheetId="0">'Rekapitulace stavby'!$D$4:$AO$76,'Rekapitulace stavby'!$C$82:$AQ$96</definedName>
    <definedName name="_xlnm.Print_Area" localSheetId="2">'Seznam figur'!$C$4:$G$15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2" l="1"/>
  <c r="J120" i="2" s="1"/>
  <c r="J150" i="2"/>
  <c r="J188" i="2"/>
  <c r="J152" i="2"/>
  <c r="J148" i="2"/>
  <c r="J146" i="2"/>
  <c r="J144" i="2"/>
  <c r="J142" i="2"/>
  <c r="H162" i="2"/>
  <c r="S162" i="2" s="1"/>
  <c r="D7" i="3"/>
  <c r="J35" i="2"/>
  <c r="J34" i="2"/>
  <c r="AY95" i="1" s="1"/>
  <c r="J33" i="2"/>
  <c r="AX95" i="1" s="1"/>
  <c r="BH225" i="2"/>
  <c r="BG225" i="2"/>
  <c r="BF225" i="2"/>
  <c r="BE225" i="2"/>
  <c r="S225" i="2"/>
  <c r="Q225" i="2"/>
  <c r="O225" i="2"/>
  <c r="BH223" i="2"/>
  <c r="BG223" i="2"/>
  <c r="BF223" i="2"/>
  <c r="BE223" i="2"/>
  <c r="S223" i="2"/>
  <c r="Q223" i="2"/>
  <c r="O223" i="2"/>
  <c r="BH220" i="2"/>
  <c r="BG220" i="2"/>
  <c r="BF220" i="2"/>
  <c r="BE220" i="2"/>
  <c r="S220" i="2"/>
  <c r="S219" i="2" s="1"/>
  <c r="Q220" i="2"/>
  <c r="Q219" i="2" s="1"/>
  <c r="O220" i="2"/>
  <c r="O219" i="2" s="1"/>
  <c r="BH217" i="2"/>
  <c r="BG217" i="2"/>
  <c r="BF217" i="2"/>
  <c r="BE217" i="2"/>
  <c r="S217" i="2"/>
  <c r="Q217" i="2"/>
  <c r="O217" i="2"/>
  <c r="BH215" i="2"/>
  <c r="BG215" i="2"/>
  <c r="BF215" i="2"/>
  <c r="BE215" i="2"/>
  <c r="S215" i="2"/>
  <c r="Q215" i="2"/>
  <c r="O215" i="2"/>
  <c r="BH212" i="2"/>
  <c r="BG212" i="2"/>
  <c r="BF212" i="2"/>
  <c r="BE212" i="2"/>
  <c r="S212" i="2"/>
  <c r="Q212" i="2"/>
  <c r="O212" i="2"/>
  <c r="BH210" i="2"/>
  <c r="BG210" i="2"/>
  <c r="BF210" i="2"/>
  <c r="BE210" i="2"/>
  <c r="S210" i="2"/>
  <c r="Q210" i="2"/>
  <c r="O210" i="2"/>
  <c r="BH208" i="2"/>
  <c r="BG208" i="2"/>
  <c r="BF208" i="2"/>
  <c r="BE208" i="2"/>
  <c r="S208" i="2"/>
  <c r="Q208" i="2"/>
  <c r="O208" i="2"/>
  <c r="BH206" i="2"/>
  <c r="BG206" i="2"/>
  <c r="BF206" i="2"/>
  <c r="BE206" i="2"/>
  <c r="S206" i="2"/>
  <c r="Q206" i="2"/>
  <c r="O206" i="2"/>
  <c r="BH202" i="2"/>
  <c r="BG202" i="2"/>
  <c r="BF202" i="2"/>
  <c r="BE202" i="2"/>
  <c r="S202" i="2"/>
  <c r="Q202" i="2"/>
  <c r="O202" i="2"/>
  <c r="BH200" i="2"/>
  <c r="BG200" i="2"/>
  <c r="BF200" i="2"/>
  <c r="BE200" i="2"/>
  <c r="S200" i="2"/>
  <c r="Q200" i="2"/>
  <c r="O200" i="2"/>
  <c r="BH198" i="2"/>
  <c r="BG198" i="2"/>
  <c r="BF198" i="2"/>
  <c r="BE198" i="2"/>
  <c r="S198" i="2"/>
  <c r="Q198" i="2"/>
  <c r="O198" i="2"/>
  <c r="BH196" i="2"/>
  <c r="BG196" i="2"/>
  <c r="BF196" i="2"/>
  <c r="BE196" i="2"/>
  <c r="S196" i="2"/>
  <c r="Q196" i="2"/>
  <c r="O196" i="2"/>
  <c r="BH193" i="2"/>
  <c r="BG193" i="2"/>
  <c r="BF193" i="2"/>
  <c r="BE193" i="2"/>
  <c r="S193" i="2"/>
  <c r="Q193" i="2"/>
  <c r="O193" i="2"/>
  <c r="BH191" i="2"/>
  <c r="BG191" i="2"/>
  <c r="BF191" i="2"/>
  <c r="BE191" i="2"/>
  <c r="S191" i="2"/>
  <c r="Q191" i="2"/>
  <c r="O191" i="2"/>
  <c r="BH186" i="2"/>
  <c r="BG186" i="2"/>
  <c r="BF186" i="2"/>
  <c r="BE186" i="2"/>
  <c r="S186" i="2"/>
  <c r="Q186" i="2"/>
  <c r="O186" i="2"/>
  <c r="BH184" i="2"/>
  <c r="BG184" i="2"/>
  <c r="BF184" i="2"/>
  <c r="BE184" i="2"/>
  <c r="S184" i="2"/>
  <c r="Q184" i="2"/>
  <c r="O184" i="2"/>
  <c r="BH181" i="2"/>
  <c r="BG181" i="2"/>
  <c r="BF181" i="2"/>
  <c r="BE181" i="2"/>
  <c r="S181" i="2"/>
  <c r="Q181" i="2"/>
  <c r="O181" i="2"/>
  <c r="BH178" i="2"/>
  <c r="BG178" i="2"/>
  <c r="BF178" i="2"/>
  <c r="BE178" i="2"/>
  <c r="S178" i="2"/>
  <c r="Q178" i="2"/>
  <c r="O178" i="2"/>
  <c r="BH175" i="2"/>
  <c r="BG175" i="2"/>
  <c r="BF175" i="2"/>
  <c r="BE175" i="2"/>
  <c r="S175" i="2"/>
  <c r="Q175" i="2"/>
  <c r="O175" i="2"/>
  <c r="BH172" i="2"/>
  <c r="BG172" i="2"/>
  <c r="BF172" i="2"/>
  <c r="BE172" i="2"/>
  <c r="S172" i="2"/>
  <c r="Q172" i="2"/>
  <c r="O172" i="2"/>
  <c r="BH169" i="2"/>
  <c r="BG169" i="2"/>
  <c r="BF169" i="2"/>
  <c r="BE169" i="2"/>
  <c r="S169" i="2"/>
  <c r="Q169" i="2"/>
  <c r="O169" i="2"/>
  <c r="BH165" i="2"/>
  <c r="BG165" i="2"/>
  <c r="BF165" i="2"/>
  <c r="BE165" i="2"/>
  <c r="S165" i="2"/>
  <c r="Q165" i="2"/>
  <c r="O165" i="2"/>
  <c r="BH162" i="2"/>
  <c r="BG162" i="2"/>
  <c r="BF162" i="2"/>
  <c r="BE162" i="2"/>
  <c r="BH160" i="2"/>
  <c r="BG160" i="2"/>
  <c r="BF160" i="2"/>
  <c r="BE160" i="2"/>
  <c r="S160" i="2"/>
  <c r="Q160" i="2"/>
  <c r="O160" i="2"/>
  <c r="BH157" i="2"/>
  <c r="BG157" i="2"/>
  <c r="BF157" i="2"/>
  <c r="BE157" i="2"/>
  <c r="S157" i="2"/>
  <c r="Q157" i="2"/>
  <c r="O157" i="2"/>
  <c r="BH155" i="2"/>
  <c r="BG155" i="2"/>
  <c r="BF155" i="2"/>
  <c r="BE155" i="2"/>
  <c r="S155" i="2"/>
  <c r="Q155" i="2"/>
  <c r="O155" i="2"/>
  <c r="BH140" i="2"/>
  <c r="BG140" i="2"/>
  <c r="BF140" i="2"/>
  <c r="BE140" i="2"/>
  <c r="S140" i="2"/>
  <c r="Q140" i="2"/>
  <c r="O140" i="2"/>
  <c r="BH137" i="2"/>
  <c r="BG137" i="2"/>
  <c r="BF137" i="2"/>
  <c r="BE137" i="2"/>
  <c r="S137" i="2"/>
  <c r="Q137" i="2"/>
  <c r="O137" i="2"/>
  <c r="BH135" i="2"/>
  <c r="BG135" i="2"/>
  <c r="BF135" i="2"/>
  <c r="BE135" i="2"/>
  <c r="S135" i="2"/>
  <c r="Q135" i="2"/>
  <c r="O135" i="2"/>
  <c r="BH132" i="2"/>
  <c r="BG132" i="2"/>
  <c r="BF132" i="2"/>
  <c r="BE132" i="2"/>
  <c r="S132" i="2"/>
  <c r="Q132" i="2"/>
  <c r="O132" i="2"/>
  <c r="BH131" i="2"/>
  <c r="BG131" i="2"/>
  <c r="BF131" i="2"/>
  <c r="BE131" i="2"/>
  <c r="S131" i="2"/>
  <c r="Q131" i="2"/>
  <c r="O131" i="2"/>
  <c r="BH129" i="2"/>
  <c r="BG129" i="2"/>
  <c r="BF129" i="2"/>
  <c r="BE129" i="2"/>
  <c r="S129" i="2"/>
  <c r="Q129" i="2"/>
  <c r="O129" i="2"/>
  <c r="J122" i="2"/>
  <c r="F120" i="2"/>
  <c r="E118" i="2"/>
  <c r="J89" i="2"/>
  <c r="F87" i="2"/>
  <c r="E85" i="2"/>
  <c r="J22" i="2"/>
  <c r="E22" i="2"/>
  <c r="J123" i="2" s="1"/>
  <c r="J21" i="2"/>
  <c r="J16" i="2"/>
  <c r="E16" i="2"/>
  <c r="F123" i="2" s="1"/>
  <c r="J15" i="2"/>
  <c r="J13" i="2"/>
  <c r="E13" i="2"/>
  <c r="F122" i="2" s="1"/>
  <c r="J12" i="2"/>
  <c r="L90" i="1"/>
  <c r="AM90" i="1"/>
  <c r="AM89" i="1"/>
  <c r="L89" i="1"/>
  <c r="AM87" i="1"/>
  <c r="L87" i="1"/>
  <c r="L85" i="1"/>
  <c r="L84" i="1"/>
  <c r="BJ223" i="2"/>
  <c r="J220" i="2"/>
  <c r="BJ215" i="2"/>
  <c r="BJ210" i="2"/>
  <c r="J208" i="2"/>
  <c r="BJ202" i="2"/>
  <c r="J200" i="2"/>
  <c r="BJ196" i="2"/>
  <c r="J193" i="2"/>
  <c r="BJ186" i="2"/>
  <c r="J181" i="2"/>
  <c r="J175" i="2"/>
  <c r="J169" i="2"/>
  <c r="J160" i="2"/>
  <c r="BJ137" i="2"/>
  <c r="BJ131" i="2"/>
  <c r="J225" i="2"/>
  <c r="BJ220" i="2"/>
  <c r="J217" i="2"/>
  <c r="J212" i="2"/>
  <c r="BJ208" i="2"/>
  <c r="J202" i="2"/>
  <c r="BJ198" i="2"/>
  <c r="J196" i="2"/>
  <c r="BJ191" i="2"/>
  <c r="J184" i="2"/>
  <c r="BJ178" i="2"/>
  <c r="BJ172" i="2"/>
  <c r="J165" i="2"/>
  <c r="BJ157" i="2"/>
  <c r="BJ140" i="2"/>
  <c r="J135" i="2"/>
  <c r="J131" i="2"/>
  <c r="BJ225" i="2"/>
  <c r="J223" i="2"/>
  <c r="BJ217" i="2"/>
  <c r="J215" i="2"/>
  <c r="BJ212" i="2"/>
  <c r="J210" i="2"/>
  <c r="BJ206" i="2"/>
  <c r="J206" i="2"/>
  <c r="BJ200" i="2"/>
  <c r="J198" i="2"/>
  <c r="BJ193" i="2"/>
  <c r="J191" i="2"/>
  <c r="BJ184" i="2"/>
  <c r="BJ181" i="2"/>
  <c r="J178" i="2"/>
  <c r="J172" i="2"/>
  <c r="BJ165" i="2"/>
  <c r="BJ155" i="2"/>
  <c r="J137" i="2"/>
  <c r="BJ132" i="2"/>
  <c r="AS94" i="1"/>
  <c r="J186" i="2"/>
  <c r="BJ175" i="2"/>
  <c r="BJ169" i="2"/>
  <c r="J157" i="2"/>
  <c r="J155" i="2"/>
  <c r="BJ135" i="2"/>
  <c r="J129" i="2"/>
  <c r="J140" i="2"/>
  <c r="BJ129" i="2"/>
  <c r="BJ160" i="2"/>
  <c r="J132" i="2"/>
  <c r="J134" i="2" l="1"/>
  <c r="J128" i="2"/>
  <c r="J168" i="2"/>
  <c r="J195" i="2"/>
  <c r="J190" i="2"/>
  <c r="J180" i="2" s="1"/>
  <c r="S222" i="2"/>
  <c r="BJ162" i="2"/>
  <c r="BJ154" i="2" s="1"/>
  <c r="O162" i="2"/>
  <c r="O154" i="2" s="1"/>
  <c r="Q162" i="2"/>
  <c r="Q154" i="2" s="1"/>
  <c r="J162" i="2"/>
  <c r="BD162" i="2" s="1"/>
  <c r="Q214" i="2"/>
  <c r="Q222" i="2"/>
  <c r="F35" i="2"/>
  <c r="BD95" i="1" s="1"/>
  <c r="BD94" i="1" s="1"/>
  <c r="W33" i="1" s="1"/>
  <c r="J32" i="2"/>
  <c r="AW95" i="1" s="1"/>
  <c r="F34" i="2"/>
  <c r="BC95" i="1" s="1"/>
  <c r="BC94" i="1" s="1"/>
  <c r="W32" i="1" s="1"/>
  <c r="F32" i="2"/>
  <c r="BA95" i="1" s="1"/>
  <c r="BA94" i="1" s="1"/>
  <c r="W30" i="1" s="1"/>
  <c r="F33" i="2"/>
  <c r="BB95" i="1" s="1"/>
  <c r="BB94" i="1" s="1"/>
  <c r="W31" i="1" s="1"/>
  <c r="S168" i="2"/>
  <c r="O214" i="2"/>
  <c r="Q128" i="2"/>
  <c r="O134" i="2"/>
  <c r="S134" i="2"/>
  <c r="BJ168" i="2"/>
  <c r="Q180" i="2"/>
  <c r="S190" i="2"/>
  <c r="Q195" i="2"/>
  <c r="O205" i="2"/>
  <c r="BJ128" i="2"/>
  <c r="S128" i="2"/>
  <c r="O168" i="2"/>
  <c r="O180" i="2"/>
  <c r="BJ195" i="2"/>
  <c r="S205" i="2"/>
  <c r="Q134" i="2"/>
  <c r="S154" i="2"/>
  <c r="Q168" i="2"/>
  <c r="S180" i="2"/>
  <c r="O190" i="2"/>
  <c r="O195" i="2"/>
  <c r="BJ205" i="2"/>
  <c r="J205" i="2" s="1"/>
  <c r="J105" i="2" s="1"/>
  <c r="BJ214" i="2"/>
  <c r="J214" i="2" s="1"/>
  <c r="J106" i="2" s="1"/>
  <c r="S214" i="2"/>
  <c r="O222" i="2"/>
  <c r="O128" i="2"/>
  <c r="BJ134" i="2"/>
  <c r="BJ180" i="2"/>
  <c r="BJ190" i="2"/>
  <c r="Q190" i="2"/>
  <c r="S195" i="2"/>
  <c r="Q205" i="2"/>
  <c r="BJ222" i="2"/>
  <c r="J222" i="2" s="1"/>
  <c r="J108" i="2" s="1"/>
  <c r="BJ219" i="2"/>
  <c r="J219" i="2" s="1"/>
  <c r="J107" i="2" s="1"/>
  <c r="J87" i="2"/>
  <c r="F89" i="2"/>
  <c r="F90" i="2"/>
  <c r="J90" i="2"/>
  <c r="BD129" i="2"/>
  <c r="BD131" i="2"/>
  <c r="BD132" i="2"/>
  <c r="BD135" i="2"/>
  <c r="BD137" i="2"/>
  <c r="BD140" i="2"/>
  <c r="BD155" i="2"/>
  <c r="BD157" i="2"/>
  <c r="BD160" i="2"/>
  <c r="BD165" i="2"/>
  <c r="BD169" i="2"/>
  <c r="BD172" i="2"/>
  <c r="BD175" i="2"/>
  <c r="BD178" i="2"/>
  <c r="BD181" i="2"/>
  <c r="BD184" i="2"/>
  <c r="BD186" i="2"/>
  <c r="BD191" i="2"/>
  <c r="BD193" i="2"/>
  <c r="BD196" i="2"/>
  <c r="BD198" i="2"/>
  <c r="BD200" i="2"/>
  <c r="BD202" i="2"/>
  <c r="BD206" i="2"/>
  <c r="BD208" i="2"/>
  <c r="BD210" i="2"/>
  <c r="BD212" i="2"/>
  <c r="BD215" i="2"/>
  <c r="BD217" i="2"/>
  <c r="BD220" i="2"/>
  <c r="BD223" i="2"/>
  <c r="BD225" i="2"/>
  <c r="J102" i="2" l="1"/>
  <c r="J167" i="2"/>
  <c r="J103" i="2"/>
  <c r="J96" i="2"/>
  <c r="J154" i="2"/>
  <c r="J127" i="2" s="1"/>
  <c r="J101" i="2"/>
  <c r="Q204" i="2"/>
  <c r="J97" i="2"/>
  <c r="Q167" i="2"/>
  <c r="O204" i="2"/>
  <c r="Q127" i="2"/>
  <c r="S127" i="2"/>
  <c r="O127" i="2"/>
  <c r="O167" i="2"/>
  <c r="S204" i="2"/>
  <c r="BJ167" i="2"/>
  <c r="S167" i="2"/>
  <c r="BJ127" i="2"/>
  <c r="J100" i="2"/>
  <c r="BJ204" i="2"/>
  <c r="J204" i="2" s="1"/>
  <c r="J104" i="2" s="1"/>
  <c r="AW94" i="1"/>
  <c r="AK30" i="1" s="1"/>
  <c r="AX94" i="1"/>
  <c r="AY94" i="1"/>
  <c r="J99" i="2" l="1"/>
  <c r="J98" i="2"/>
  <c r="J126" i="2"/>
  <c r="J95" i="2"/>
  <c r="AU95" i="1"/>
  <c r="AU94" i="1" s="1"/>
  <c r="BJ126" i="2"/>
  <c r="J28" i="2" l="1"/>
  <c r="J94" i="2"/>
  <c r="AG95" i="1" l="1"/>
  <c r="AG94" i="1" s="1"/>
  <c r="AK26" i="1" s="1"/>
  <c r="W29" i="1" s="1"/>
  <c r="AK29" i="1" s="1"/>
  <c r="AK35" i="1" s="1"/>
  <c r="F31" i="2"/>
  <c r="J31" i="2" l="1"/>
  <c r="AZ95" i="1"/>
  <c r="AZ94" i="1" s="1"/>
  <c r="AV94" i="1" s="1"/>
  <c r="AT94" i="1" s="1"/>
  <c r="AN95" i="1"/>
  <c r="AN94" i="1"/>
  <c r="AV95" i="1" l="1"/>
  <c r="AT95" i="1" s="1"/>
  <c r="J37" i="2"/>
</calcChain>
</file>

<file path=xl/sharedStrings.xml><?xml version="1.0" encoding="utf-8"?>
<sst xmlns="http://schemas.openxmlformats.org/spreadsheetml/2006/main" count="1049" uniqueCount="328">
  <si>
    <t>Export Komplet</t>
  </si>
  <si>
    <t/>
  </si>
  <si>
    <t>2.0</t>
  </si>
  <si>
    <t>False</t>
  </si>
  <si>
    <t>{43d3e039-d6b2-4761-906f-f5790eb9def3}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</si>
  <si>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</si>
  <si>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</si>
  <si>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</si>
  <si>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</si>
  <si>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</si>
  <si>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</si>
  <si>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</si>
  <si>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</si>
  <si>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2024-9</t>
  </si>
  <si>
    <t>Stavba:</t>
  </si>
  <si>
    <t>Slezská univerzita - OPF v Karviné - posluchárna</t>
  </si>
  <si>
    <t>KSO:</t>
  </si>
  <si>
    <t>CC-CZ:</t>
  </si>
  <si>
    <t>Místo:</t>
  </si>
  <si>
    <t>UNIVERZITNÍ NÁMĚSTÍ 1934/3, 733 40 KARVINÁ</t>
  </si>
  <si>
    <t>Datum: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</si>
  <si>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</si>
  <si>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</si>
  <si>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</si>
  <si>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</si>
  <si>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</si>
  <si>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</si>
  <si>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</si>
  <si>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</si>
  <si>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</si>
  <si>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</si>
  <si>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</si>
  <si>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</si>
  <si>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</si>
  <si>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</si>
  <si>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</si>
  <si>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</si>
  <si>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</si>
  <si>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</si>
  <si>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</si>
  <si>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</si>
  <si>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</si>
  <si>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</si>
  <si>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</si>
  <si>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</si>
  <si>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</si>
  <si>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</si>
  <si>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</si>
  <si>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</si>
  <si>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</si>
  <si>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</si>
  <si>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</si>
  <si>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</si>
  <si>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</si>
  <si>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</si>
  <si>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</si>
  <si>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</si>
  <si>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</si>
  <si>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</si>
  <si>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</si>
  <si>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</si>
  <si>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</si>
  <si>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</si>
  <si>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</si>
  <si>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</si>
  <si>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</si>
  <si>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</si>
  <si>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</si>
  <si>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</si>
  <si>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</si>
  <si>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</si>
  <si>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</si>
  <si>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</si>
  <si>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</si>
  <si>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</si>
  <si>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</si>
  <si>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</si>
  <si>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VV0001</t>
  </si>
  <si>
    <t>Výkaz (1)</t>
  </si>
  <si>
    <t>310,23</t>
  </si>
  <si>
    <t>3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</si>
  <si>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</si>
  <si>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</si>
  <si>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</si>
  <si>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</si>
  <si>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</si>
  <si>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</si>
  <si>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</si>
  <si>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</si>
  <si>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</si>
  <si>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</si>
  <si>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</si>
  <si>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</si>
  <si>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</si>
  <si>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763 - Konstrukce suché výstavby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</si>
  <si>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</si>
  <si>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</si>
  <si>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</si>
  <si>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</si>
  <si>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</si>
  <si>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</si>
  <si>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</si>
  <si>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</si>
  <si>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</si>
  <si>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</si>
  <si>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</si>
  <si>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</si>
  <si>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</si>
  <si>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</si>
  <si>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</si>
  <si>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</si>
  <si>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</si>
  <si>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</si>
  <si>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</si>
  <si>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</si>
  <si>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</si>
  <si>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</si>
  <si>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</si>
  <si>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</si>
  <si>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</si>
  <si>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</si>
  <si>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619996117</t>
  </si>
  <si>
    <t>m2</t>
  </si>
  <si>
    <t>4</t>
  </si>
  <si>
    <t>-1026736407</t>
  </si>
  <si>
    <t>PP</t>
  </si>
  <si>
    <t>Ochrana stavebních konstrukcí a samostatných prvků včetně pozdějšího odstranění obedněním z OSB desek podlahy</t>
  </si>
  <si>
    <t>619996117.1</t>
  </si>
  <si>
    <t>Ochrana podlahy folií</t>
  </si>
  <si>
    <t>-463683683</t>
  </si>
  <si>
    <t>619996145</t>
  </si>
  <si>
    <t>Ochrana samostatných konstrukcí a prvků obalením geotextilií</t>
  </si>
  <si>
    <t>1086464235</t>
  </si>
  <si>
    <t>Ochrana stavebních konstrukcí a samostatných prvků včetně pozdějšího odstranění obalením geotextilií samostatných konstrukcí a prvků</t>
  </si>
  <si>
    <t>9</t>
  </si>
  <si>
    <t>Ostatní konstrukce a práce, bourání</t>
  </si>
  <si>
    <t>943211111</t>
  </si>
  <si>
    <t>Montáž lešení prostorového rámového lehkého s podlahami zatížení do 200 kg/m2 v do 10 m</t>
  </si>
  <si>
    <t>m3</t>
  </si>
  <si>
    <t>1803668943</t>
  </si>
  <si>
    <t>Lešení prostorové rámové lehké pracovní s podlahami s provozním zatížením tř. 3 do 200 kg/m2 výšky do 10 m montáž</t>
  </si>
  <si>
    <t>5</t>
  </si>
  <si>
    <t>943211211</t>
  </si>
  <si>
    <t>Příplatek k lešení prostorovému rámovému lehkému s podlahami do 200 kg/m2 v do 10 m za každý den použití</t>
  </si>
  <si>
    <t>378292804</t>
  </si>
  <si>
    <t>Lešení prostorové rámové lehké pracovní s podlahami s provozním zatížením tř. 3 do 200 kg/m2 výšky do 10 m příplatek k ceně za každý den použití</t>
  </si>
  <si>
    <t>VV</t>
  </si>
  <si>
    <t>961,713*30 'Přepočtené koeficientem množství</t>
  </si>
  <si>
    <t>943211811</t>
  </si>
  <si>
    <t>Demontáž lešení prostorového rámového lehkého s podlahami zatížení do 200 kg/m2 v do 10 m</t>
  </si>
  <si>
    <t>1190641790</t>
  </si>
  <si>
    <t>Lešení prostorové rámové lehké pracovní s podlahami s provozním zatížením tř. 3 do 200 kg/m2 výšky do 10 m demontáž</t>
  </si>
  <si>
    <t>997</t>
  </si>
  <si>
    <t>Přesun sutě</t>
  </si>
  <si>
    <t>7</t>
  </si>
  <si>
    <t>997013154</t>
  </si>
  <si>
    <t>t</t>
  </si>
  <si>
    <t>1992032611</t>
  </si>
  <si>
    <t>8</t>
  </si>
  <si>
    <t>997013219</t>
  </si>
  <si>
    <t>-1238268886</t>
  </si>
  <si>
    <t>13,455*5 'Přepočtené koeficientem množství</t>
  </si>
  <si>
    <t>997013501</t>
  </si>
  <si>
    <t>-1868650870</t>
  </si>
  <si>
    <t>10</t>
  </si>
  <si>
    <t>997013509</t>
  </si>
  <si>
    <t>-418008003</t>
  </si>
  <si>
    <t>13,455*20 'Přepočtené koeficientem množství</t>
  </si>
  <si>
    <t>11</t>
  </si>
  <si>
    <t>997013631</t>
  </si>
  <si>
    <t>Poplatek za uložení na skládce (skládkovné) stavebního odpadu směsného kód odpadu 17 09 04</t>
  </si>
  <si>
    <t>-1568810104</t>
  </si>
  <si>
    <t>Poplatek za uložení stavebního odpadu na skládce (skládkovné) směsného stavebního a demoličního zatříděného do Katalogu odpadů pod kódem 17 09 04</t>
  </si>
  <si>
    <t>PSV</t>
  </si>
  <si>
    <t>Práce a dodávky PSV</t>
  </si>
  <si>
    <t>741</t>
  </si>
  <si>
    <t>Elektroinstalace - silnoproud</t>
  </si>
  <si>
    <t>741371801</t>
  </si>
  <si>
    <t>m</t>
  </si>
  <si>
    <t>16</t>
  </si>
  <si>
    <t>1144830344</t>
  </si>
  <si>
    <t>171,31</t>
  </si>
  <si>
    <t>13</t>
  </si>
  <si>
    <t>741372102</t>
  </si>
  <si>
    <t>1711897454</t>
  </si>
  <si>
    <t>14</t>
  </si>
  <si>
    <t>M</t>
  </si>
  <si>
    <t>34825023</t>
  </si>
  <si>
    <t>ALU profil rovný vestavný mléčný difuzor dl 2m na 2 a více pásků</t>
  </si>
  <si>
    <t>kus</t>
  </si>
  <si>
    <t>32</t>
  </si>
  <si>
    <t>77711153</t>
  </si>
  <si>
    <t>15</t>
  </si>
  <si>
    <t>34774014</t>
  </si>
  <si>
    <t>LED pásek 12V přes 20W/m</t>
  </si>
  <si>
    <t>-294433061</t>
  </si>
  <si>
    <t>763</t>
  </si>
  <si>
    <t>Konstrukce suché výstavby</t>
  </si>
  <si>
    <t>763131491</t>
  </si>
  <si>
    <t>SDK podhled deska 1x akustická s izolací dvouvrstvá spodní kce profil CD+UD REI 90 Rw 60 dB</t>
  </si>
  <si>
    <t>-871695061</t>
  </si>
  <si>
    <t>17</t>
  </si>
  <si>
    <t>763135801</t>
  </si>
  <si>
    <t>Demontáž podhledu sádrokartonového z desek děrovaných se spárami lepenými</t>
  </si>
  <si>
    <t>1779515885</t>
  </si>
  <si>
    <t>18</t>
  </si>
  <si>
    <t>998763323</t>
  </si>
  <si>
    <t>1820677318</t>
  </si>
  <si>
    <t>784</t>
  </si>
  <si>
    <t>Dokončovací práce - malby a tapety</t>
  </si>
  <si>
    <t>19</t>
  </si>
  <si>
    <t>784181101</t>
  </si>
  <si>
    <t>Základní akrylátová jednonásobná bezbarvá penetrace podkladu v místnostech v do 3,80 m</t>
  </si>
  <si>
    <t>-1733539877</t>
  </si>
  <si>
    <t>Penetrace podkladu jednonásobná základní akrylátová bezbarvá v místnostech výšky do 3,80 m</t>
  </si>
  <si>
    <t>20</t>
  </si>
  <si>
    <t>784211101</t>
  </si>
  <si>
    <t>Dvojnásobné bílé malby ze směsí za mokra výborně oděruvzdorných v místnostech v do 3,80 m</t>
  </si>
  <si>
    <t>-11971773</t>
  </si>
  <si>
    <t>Malby z malířských směsí oděruvzdorných za mokra dvojnásobné, bílé za mokra oděruvzdorné výborně v místnostech výšky do 3,80 m</t>
  </si>
  <si>
    <t>HZS</t>
  </si>
  <si>
    <t>Hodinové zúčtovací sazby</t>
  </si>
  <si>
    <t>HZS1291</t>
  </si>
  <si>
    <t>hod</t>
  </si>
  <si>
    <t>512</t>
  </si>
  <si>
    <t>708554782</t>
  </si>
  <si>
    <t>Hodinové zúčtovací sazby profesí HSV zemní a pomocné práce pomocný stavební dělník</t>
  </si>
  <si>
    <t>22</t>
  </si>
  <si>
    <t>HZS1291.1</t>
  </si>
  <si>
    <t>Hodinová zúčtovací sazba pomocný stavební dělník - montáž nábytku a přesun</t>
  </si>
  <si>
    <t>-646348829</t>
  </si>
  <si>
    <t>23</t>
  </si>
  <si>
    <t>HZS2121</t>
  </si>
  <si>
    <t>Hodinová zúčtovací sazba truhlář - demontáž sedadel</t>
  </si>
  <si>
    <t>-439502057</t>
  </si>
  <si>
    <t>Hodinové zúčtovací sazby profesí PSV provádění stavebních konstrukcí truhlář</t>
  </si>
  <si>
    <t>24</t>
  </si>
  <si>
    <t>HZS2121.1</t>
  </si>
  <si>
    <t>Hodinová zúčtovací sazba truhlář - montáž sedadel</t>
  </si>
  <si>
    <t>-1634433921</t>
  </si>
  <si>
    <t>VRN</t>
  </si>
  <si>
    <t>Vedlejší rozpočtové náklady</t>
  </si>
  <si>
    <t>VRN1</t>
  </si>
  <si>
    <t>Průzkumné, geodetické a projektové práce</t>
  </si>
  <si>
    <t>25</t>
  </si>
  <si>
    <t>013254000</t>
  </si>
  <si>
    <t>Dokumentace skutečného provedení stavby</t>
  </si>
  <si>
    <t>kpl</t>
  </si>
  <si>
    <t>1024</t>
  </si>
  <si>
    <t>-155371402</t>
  </si>
  <si>
    <t>26</t>
  </si>
  <si>
    <t>013274000</t>
  </si>
  <si>
    <t>Pasportizace objektu před započetím prací</t>
  </si>
  <si>
    <t>13288528</t>
  </si>
  <si>
    <t>27</t>
  </si>
  <si>
    <t>013284000</t>
  </si>
  <si>
    <t>Pasportizace objektu po provedení prací</t>
  </si>
  <si>
    <t>849655228</t>
  </si>
  <si>
    <t>28</t>
  </si>
  <si>
    <t>013324000</t>
  </si>
  <si>
    <t>Nabídkový rozpočet</t>
  </si>
  <si>
    <t>660282077</t>
  </si>
  <si>
    <t>VRN3</t>
  </si>
  <si>
    <t>Zařízení staveniště</t>
  </si>
  <si>
    <t>29</t>
  </si>
  <si>
    <t>030001000</t>
  </si>
  <si>
    <t>836457954</t>
  </si>
  <si>
    <t>30</t>
  </si>
  <si>
    <t>033203000</t>
  </si>
  <si>
    <t>Spotřeba energií pro zařízení staveniště</t>
  </si>
  <si>
    <t>-368098374</t>
  </si>
  <si>
    <t>VRN4</t>
  </si>
  <si>
    <t>Inženýrská činnost</t>
  </si>
  <si>
    <t>31</t>
  </si>
  <si>
    <t>041414000</t>
  </si>
  <si>
    <t>Plán BOZP</t>
  </si>
  <si>
    <t>1866259095</t>
  </si>
  <si>
    <t>VRN6</t>
  </si>
  <si>
    <t>Územní vlivy</t>
  </si>
  <si>
    <t>063303000</t>
  </si>
  <si>
    <t>Práce ve výškách, v hloubkách</t>
  </si>
  <si>
    <t>260154530</t>
  </si>
  <si>
    <t>33</t>
  </si>
  <si>
    <t>065002000</t>
  </si>
  <si>
    <t>Mimostaveništní doprava materiálů, výrobků a strojů</t>
  </si>
  <si>
    <t>-1863632432</t>
  </si>
  <si>
    <t>SEZNAM FIGUR</t>
  </si>
  <si>
    <t>Výměra</t>
  </si>
  <si>
    <t>310,230</t>
  </si>
  <si>
    <t>Použití figury:</t>
  </si>
  <si>
    <t>Částečná Ochrana podlahy obedněním z OSB desek</t>
  </si>
  <si>
    <t>Hodinová zúčtovací sazba pomocný stavební dělník - demontáž nábytku - Stoly a přesun</t>
  </si>
  <si>
    <t>Přesun hmot pro konstrukce montované z desek DTDL z hmotnosti přesunovaného materiálu vodorovná dopravní vzdálenost do 50 m s omezením mechanizace v objektech výšky přes 12 do 24 m</t>
  </si>
  <si>
    <t>Demontáž stropních svítidel se zachování funkčnosti - uskladnění</t>
  </si>
  <si>
    <t>Montáž stropních svítidlel interiérové vestavných se zapojením vodičů</t>
  </si>
  <si>
    <t>Demontáž stropních svítidel se zachováním funkčnosti  interiérových stropních svítidel vč. rámečku.</t>
  </si>
  <si>
    <t>Montáž stropních svítidel  se zapojením vodičů interiérových vestavných stropních vč. rámečku</t>
  </si>
  <si>
    <t>Přesun hmot tonážní pro konstrukce montované z DTDL desek s omezením mechanizace v objektech v přes 12 do 24 m ( DTDL lakované desky )</t>
  </si>
  <si>
    <t>Podhled z DTDL + HPL povrch desek zavěšená na stávající ocelové konstrukci</t>
  </si>
  <si>
    <t>Vnitrostaveništní doprava  vybouraných hmot DTDL pro budovy v přes 12 do 15 m s omezením mechanizace</t>
  </si>
  <si>
    <t>Vnitrostaveništní doprava  vybouraných DTDL hmot vodorovně do 50 m s naložením s omezením mechanizace pro budovy a haly výšky přes 12 do 15 m</t>
  </si>
  <si>
    <t>Příplatek k vnitrostaveništní dopravě  vybouraných DTDL hmot za zvětšenou dopravu suti ZKD 10 m</t>
  </si>
  <si>
    <t>Vnitrostaveništní doprava vybouraných DTDL hmot vodorovně do 50 m s naložením Příplatek k cenám -3111 až -3217 za zvětšenou vodorovnou dopravu přes vymezenou dopravní vzdálenost za každých dalších započatých 10 m</t>
  </si>
  <si>
    <t xml:space="preserve">DTDL + HPL podhledová deska </t>
  </si>
  <si>
    <t>Odvoz s vybouraných hmot na skládku nebo meziskládku do 1 km se složením</t>
  </si>
  <si>
    <t>Odvoz  vybouraných hmot na skládku nebo meziskládku se složením, na vzdálenost do 1 km</t>
  </si>
  <si>
    <t>Příplatek k odvozu vybouraných hmot na skládku ZKD 1 km přes 1 km</t>
  </si>
  <si>
    <t>Odvoz  vybouraných hmot na skládku nebo meziskládku se složením, na vzdálenost Příplatek k ceně za každý další započatý 1 km přes 1 km</t>
  </si>
  <si>
    <t xml:space="preserve">Demontáž podhledu  z DTDL lakovanýchdesek </t>
  </si>
  <si>
    <t>6a</t>
  </si>
  <si>
    <t>donesení / vynesení prvků lešení - vše ručně</t>
  </si>
  <si>
    <t>6b</t>
  </si>
  <si>
    <t xml:space="preserve">Manipulace - Montáž lešení prostorového rámového lehkého s podlahami zatížení do 200 kg/m2 v do 10 m . </t>
  </si>
  <si>
    <t xml:space="preserve">Manipulace - Demontáž lešení prostorového rámového lehkého s podlahami zatížení do 200 kg/m2 v do 10 m . </t>
  </si>
  <si>
    <t>6c</t>
  </si>
  <si>
    <t>Pronájem lešení prostorového rámového lehkého s podlahami zatížení do 200 kg/m2</t>
  </si>
  <si>
    <t>dnů</t>
  </si>
  <si>
    <t>6d</t>
  </si>
  <si>
    <t>Doprava - návoz lešení prostorového rámového lehkého s podlahami zatížení do 200 kg/m2</t>
  </si>
  <si>
    <t>jízd</t>
  </si>
  <si>
    <t>Doprava - odvoz lešení prostorového rámového lehkého s podlahami zatížení do 200 kg/m2</t>
  </si>
  <si>
    <t>17a</t>
  </si>
  <si>
    <t xml:space="preserve">Montáž podhledu  z DTDL lakovanýchdesek </t>
  </si>
  <si>
    <t>Pronájem lešení pro demontážní práce</t>
  </si>
  <si>
    <t>Pronájem lešení pro montážní práce</t>
  </si>
  <si>
    <t>6e</t>
  </si>
  <si>
    <t>6f</t>
  </si>
  <si>
    <t>Slezská univerzita - OPF v Karviné - Oprava interiéru přednáškového sálu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</si>
</sst>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  <font>
      <b/>
      <sz val="10"/>
      <color rgb="FF003366"/>
      <name val="Arial CE"/>
      <charset val="238"/>
    </font>
    <font>
      <sz val="8"/>
      <color rgb="FFFF0000"/>
      <name val="Arial CE"/>
    </font>
    <font>
      <sz val="7"/>
      <color rgb="FFFF0000"/>
      <name val="Arial CE"/>
    </font>
    <font>
      <b/>
      <sz val="12"/>
      <color rgb="FF003366"/>
      <name val="Arial CE"/>
      <charset val="238"/>
    </font>
    <font>
      <sz val="8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5E0B3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3" xfId="0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4" fontId="18" fillId="5" borderId="22" xfId="0" applyNumberFormat="1" applyFont="1" applyFill="1" applyBorder="1" applyAlignment="1" applyProtection="1">
      <alignment vertical="center"/>
      <protection locked="0"/>
    </xf>
    <xf numFmtId="4" fontId="32" fillId="5" borderId="22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3" borderId="0" xfId="0" applyFill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16" fillId="0" borderId="11" xfId="0" applyFont="1" applyBorder="1" applyAlignment="1" applyProtection="1">
      <alignment horizontal="center" vertical="center"/>
      <protection locked="0"/>
    </xf>
    <xf numFmtId="0" fontId="16" fillId="0" borderId="12" xfId="0" applyFont="1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17" fillId="0" borderId="14" xfId="0" applyFont="1" applyBorder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center" vertical="center"/>
      <protection locked="0"/>
    </xf>
    <xf numFmtId="0" fontId="19" fillId="0" borderId="16" xfId="0" applyFont="1" applyBorder="1" applyAlignment="1" applyProtection="1">
      <alignment horizontal="center" vertical="center" wrapText="1"/>
      <protection locked="0"/>
    </xf>
    <xf numFmtId="0" fontId="19" fillId="0" borderId="17" xfId="0" applyFont="1" applyBorder="1" applyAlignment="1" applyProtection="1">
      <alignment horizontal="center" vertical="center" wrapText="1"/>
      <protection locked="0"/>
    </xf>
    <xf numFmtId="0" fontId="19" fillId="0" borderId="18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" fontId="16" fillId="0" borderId="14" xfId="0" applyNumberFormat="1" applyFont="1" applyBorder="1" applyAlignment="1" applyProtection="1">
      <alignment vertical="center"/>
      <protection locked="0"/>
    </xf>
    <xf numFmtId="4" fontId="16" fillId="0" borderId="0" xfId="0" applyNumberFormat="1" applyFont="1" applyAlignment="1" applyProtection="1">
      <alignment vertical="center"/>
      <protection locked="0"/>
    </xf>
    <xf numFmtId="166" fontId="16" fillId="0" borderId="0" xfId="0" applyNumberFormat="1" applyFont="1" applyAlignment="1" applyProtection="1">
      <alignment vertical="center"/>
      <protection locked="0"/>
    </xf>
    <xf numFmtId="4" fontId="16" fillId="0" borderId="15" xfId="0" applyNumberFormat="1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1" fillId="0" borderId="0" xfId="1" applyFont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" fontId="24" fillId="0" borderId="19" xfId="0" applyNumberFormat="1" applyFont="1" applyBorder="1" applyAlignment="1" applyProtection="1">
      <alignment vertical="center"/>
      <protection locked="0"/>
    </xf>
    <xf numFmtId="4" fontId="24" fillId="0" borderId="20" xfId="0" applyNumberFormat="1" applyFont="1" applyBorder="1" applyAlignment="1" applyProtection="1">
      <alignment vertical="center"/>
      <protection locked="0"/>
    </xf>
    <xf numFmtId="166" fontId="24" fillId="0" borderId="20" xfId="0" applyNumberFormat="1" applyFont="1" applyBorder="1" applyAlignment="1" applyProtection="1">
      <alignment vertical="center"/>
      <protection locked="0"/>
    </xf>
    <xf numFmtId="4" fontId="24" fillId="0" borderId="21" xfId="0" applyNumberFormat="1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10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0" fillId="0" borderId="3" xfId="0" applyBorder="1" applyProtection="1"/>
    <xf numFmtId="0" fontId="0" fillId="0" borderId="3" xfId="0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" xfId="0" applyBorder="1" applyProtection="1"/>
    <xf numFmtId="0" fontId="0" fillId="0" borderId="2" xfId="0" applyBorder="1" applyProtection="1"/>
    <xf numFmtId="165" fontId="2" fillId="0" borderId="0" xfId="0" applyNumberFormat="1" applyFont="1" applyAlignment="1" applyProtection="1">
      <alignment horizontal="left" vertical="center"/>
    </xf>
    <xf numFmtId="0" fontId="0" fillId="0" borderId="3" xfId="0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 wrapText="1"/>
    </xf>
    <xf numFmtId="0" fontId="34" fillId="0" borderId="16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/>
    </xf>
    <xf numFmtId="167" fontId="34" fillId="0" borderId="18" xfId="0" applyNumberFormat="1" applyFont="1" applyBorder="1" applyAlignment="1" applyProtection="1">
      <alignment vertical="center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167" fontId="0" fillId="0" borderId="0" xfId="0" applyNumberForma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4" borderId="0" xfId="0" applyFill="1" applyAlignment="1" applyProtection="1">
      <alignment vertical="center"/>
      <protection locked="0"/>
    </xf>
    <xf numFmtId="0" fontId="0" fillId="4" borderId="8" xfId="0" applyFill="1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center" vertical="center" wrapText="1"/>
      <protection locked="0"/>
    </xf>
    <xf numFmtId="166" fontId="28" fillId="0" borderId="12" xfId="0" applyNumberFormat="1" applyFont="1" applyBorder="1" applyProtection="1">
      <protection locked="0"/>
    </xf>
    <xf numFmtId="166" fontId="28" fillId="0" borderId="13" xfId="0" applyNumberFormat="1" applyFont="1" applyBorder="1" applyProtection="1">
      <protection locked="0"/>
    </xf>
    <xf numFmtId="4" fontId="0" fillId="0" borderId="0" xfId="0" applyNumberFormat="1" applyAlignment="1" applyProtection="1">
      <alignment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5" xfId="0" applyNumberFormat="1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9" fillId="0" borderId="14" xfId="0" applyFont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166" fontId="19" fillId="0" borderId="0" xfId="0" applyNumberFormat="1" applyFont="1" applyAlignment="1" applyProtection="1">
      <alignment vertical="center"/>
      <protection locked="0"/>
    </xf>
    <xf numFmtId="166" fontId="19" fillId="0" borderId="15" xfId="0" applyNumberFormat="1" applyFont="1" applyBorder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32" fillId="0" borderId="14" xfId="0" applyFont="1" applyBorder="1" applyAlignment="1" applyProtection="1">
      <alignment horizontal="left" vertical="center"/>
      <protection locked="0"/>
    </xf>
    <xf numFmtId="0" fontId="32" fillId="0" borderId="0" xfId="0" applyFont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0" fillId="0" borderId="21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0" fillId="0" borderId="12" xfId="0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4" fontId="20" fillId="0" borderId="0" xfId="0" applyNumberFormat="1" applyFont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39" fillId="0" borderId="0" xfId="0" applyNumberFormat="1" applyFont="1" applyProtection="1"/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0" fontId="18" fillId="0" borderId="0" xfId="0" applyFont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 wrapText="1"/>
    </xf>
    <xf numFmtId="167" fontId="1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0" fontId="36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0" fontId="40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 wrapText="1"/>
    </xf>
    <xf numFmtId="167" fontId="40" fillId="0" borderId="0" xfId="0" applyNumberFormat="1" applyFont="1" applyAlignment="1" applyProtection="1">
      <alignment vertical="center"/>
    </xf>
    <xf numFmtId="0" fontId="38" fillId="0" borderId="0" xfId="0" applyFont="1" applyAlignment="1" applyProtection="1">
      <alignment horizontal="left" vertical="center" wrapText="1"/>
    </xf>
    <xf numFmtId="0" fontId="37" fillId="0" borderId="0" xfId="0" applyFont="1" applyAlignment="1" applyProtection="1">
      <alignment vertical="center"/>
    </xf>
    <xf numFmtId="4" fontId="36" fillId="0" borderId="0" xfId="0" applyNumberFormat="1" applyFont="1" applyProtection="1"/>
    <xf numFmtId="4" fontId="18" fillId="0" borderId="22" xfId="0" applyNumberFormat="1" applyFont="1" applyBorder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4" fontId="7" fillId="0" borderId="0" xfId="0" applyNumberFormat="1" applyFont="1" applyProtection="1"/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C5E0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89" workbookViewId="0">
      <selection activeCell="O68" sqref="O68"/>
    </sheetView>
  </sheetViews>
  <sheetFormatPr defaultRowHeight="11.25"/>
  <cols>
    <col min="1" max="1" width="8.33203125" style="7" customWidth="1"/>
    <col min="2" max="2" width="1.6640625" style="7" customWidth="1"/>
    <col min="3" max="3" width="4.1640625" style="7" customWidth="1"/>
    <col min="4" max="33" width="2.6640625" style="7" customWidth="1"/>
    <col min="34" max="34" width="3.33203125" style="7" customWidth="1"/>
    <col min="35" max="35" width="31.6640625" style="7" customWidth="1"/>
    <col min="36" max="37" width="2.5" style="7" customWidth="1"/>
    <col min="38" max="38" width="8.33203125" style="7" customWidth="1"/>
    <col min="39" max="39" width="3.33203125" style="7" customWidth="1"/>
    <col min="40" max="40" width="13.33203125" style="7" customWidth="1"/>
    <col min="41" max="41" width="7.5" style="7" customWidth="1"/>
    <col min="42" max="42" width="4.1640625" style="7" customWidth="1"/>
    <col min="43" max="43" width="15.6640625" style="7" hidden="1" customWidth="1"/>
    <col min="44" max="44" width="13.6640625" style="7" customWidth="1"/>
    <col min="45" max="47" width="25.83203125" style="7" hidden="1" customWidth="1"/>
    <col min="48" max="49" width="21.6640625" style="7" hidden="1" customWidth="1"/>
    <col min="50" max="51" width="25" style="7" hidden="1" customWidth="1"/>
    <col min="52" max="52" width="21.6640625" style="7" hidden="1" customWidth="1"/>
    <col min="53" max="53" width="19.1640625" style="7" hidden="1" customWidth="1"/>
    <col min="54" max="54" width="25" style="7" hidden="1" customWidth="1"/>
    <col min="55" max="55" width="21.6640625" style="7" hidden="1" customWidth="1"/>
    <col min="56" max="56" width="19.1640625" style="7" hidden="1" customWidth="1"/>
    <col min="57" max="57" width="66.5" style="7" customWidth="1"/>
    <col min="58" max="70" width="9.33203125" style="7"/>
    <col min="71" max="91" width="9.33203125" style="7" hidden="1"/>
    <col min="92" max="16384" width="9.33203125" style="7"/>
  </cols>
  <sheetData>
    <row r="1" spans="1:74">
      <c r="A1" s="6" t="s">
        <v>0</v>
      </c>
      <c r="AZ1" s="6" t="s">
        <v>1</v>
      </c>
      <c r="BA1" s="6" t="s">
        <v>2</v>
      </c>
      <c r="BB1" s="6" t="s">
        <v>1</v>
      </c>
      <c r="BT1" s="6" t="s">
        <v>3</v>
      </c>
      <c r="BU1" s="6" t="s">
        <v>3</v>
      </c>
      <c r="BV1" s="6" t="s">
        <v>4</v>
      </c>
    </row>
    <row r="2" spans="1:74" ht="36.950000000000003" customHeight="1"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115" t="s">
        <v>5</v>
      </c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S2" s="9" t="s">
        <v>6</v>
      </c>
      <c r="BT2" s="9" t="s">
        <v>7</v>
      </c>
    </row>
    <row r="3" spans="1:74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ht="24.95" customHeight="1">
      <c r="B4" s="116"/>
      <c r="C4" s="57"/>
      <c r="D4" s="58" t="s">
        <v>9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R4" s="12"/>
      <c r="AS4" s="13" t="s">
        <v>10</v>
      </c>
      <c r="BS4" s="9" t="s">
        <v>11</v>
      </c>
    </row>
    <row r="5" spans="1:74" ht="12" customHeight="1">
      <c r="B5" s="116"/>
      <c r="C5" s="57"/>
      <c r="D5" s="59" t="s">
        <v>12</v>
      </c>
      <c r="E5" s="57"/>
      <c r="F5" s="57"/>
      <c r="G5" s="57"/>
      <c r="H5" s="57"/>
      <c r="I5" s="57"/>
      <c r="J5" s="57"/>
      <c r="K5" s="60" t="s">
        <v>13</v>
      </c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57"/>
      <c r="AR5" s="12"/>
      <c r="BS5" s="9" t="s">
        <v>6</v>
      </c>
    </row>
    <row r="6" spans="1:74" ht="36.950000000000003" customHeight="1">
      <c r="B6" s="116"/>
      <c r="C6" s="57"/>
      <c r="D6" s="62" t="s">
        <v>14</v>
      </c>
      <c r="E6" s="57"/>
      <c r="F6" s="57"/>
      <c r="G6" s="57"/>
      <c r="H6" s="57"/>
      <c r="I6" s="57"/>
      <c r="J6" s="57"/>
      <c r="K6" s="63" t="s">
        <v>327</v>
      </c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57"/>
      <c r="AR6" s="12"/>
      <c r="BS6" s="9" t="s">
        <v>6</v>
      </c>
    </row>
    <row r="7" spans="1:74" ht="12" customHeight="1">
      <c r="B7" s="116"/>
      <c r="C7" s="57"/>
      <c r="D7" s="64" t="s">
        <v>16</v>
      </c>
      <c r="E7" s="57"/>
      <c r="F7" s="57"/>
      <c r="G7" s="57"/>
      <c r="H7" s="57"/>
      <c r="I7" s="57"/>
      <c r="J7" s="57"/>
      <c r="K7" s="65" t="s">
        <v>1</v>
      </c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64" t="s">
        <v>17</v>
      </c>
      <c r="AL7" s="57"/>
      <c r="AM7" s="57"/>
      <c r="AN7" s="65" t="s">
        <v>1</v>
      </c>
      <c r="AO7" s="57"/>
      <c r="AP7" s="57"/>
      <c r="AR7" s="12"/>
      <c r="BS7" s="9" t="s">
        <v>6</v>
      </c>
    </row>
    <row r="8" spans="1:74" ht="12" customHeight="1">
      <c r="B8" s="116"/>
      <c r="C8" s="57"/>
      <c r="D8" s="64" t="s">
        <v>18</v>
      </c>
      <c r="E8" s="57"/>
      <c r="F8" s="57"/>
      <c r="G8" s="57"/>
      <c r="H8" s="57"/>
      <c r="I8" s="57"/>
      <c r="J8" s="57"/>
      <c r="K8" s="65" t="s">
        <v>19</v>
      </c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64" t="s">
        <v>20</v>
      </c>
      <c r="AL8" s="57"/>
      <c r="AM8" s="57"/>
      <c r="AN8" s="65"/>
      <c r="AO8" s="57"/>
      <c r="AP8" s="57"/>
      <c r="AR8" s="12"/>
      <c r="BS8" s="9" t="s">
        <v>6</v>
      </c>
    </row>
    <row r="9" spans="1:74" ht="14.45" customHeight="1">
      <c r="B9" s="116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R9" s="12"/>
      <c r="BS9" s="9" t="s">
        <v>6</v>
      </c>
    </row>
    <row r="10" spans="1:74" ht="12" customHeight="1">
      <c r="B10" s="116"/>
      <c r="C10" s="57"/>
      <c r="D10" s="64" t="s">
        <v>21</v>
      </c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64" t="s">
        <v>22</v>
      </c>
      <c r="AL10" s="57"/>
      <c r="AM10" s="57"/>
      <c r="AN10" s="65" t="s">
        <v>1</v>
      </c>
      <c r="AO10" s="57"/>
      <c r="AP10" s="57"/>
      <c r="AR10" s="12"/>
      <c r="BS10" s="9" t="s">
        <v>6</v>
      </c>
    </row>
    <row r="11" spans="1:74" ht="18.399999999999999" customHeight="1">
      <c r="B11" s="116"/>
      <c r="C11" s="57"/>
      <c r="D11" s="57"/>
      <c r="E11" s="65" t="s">
        <v>23</v>
      </c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64" t="s">
        <v>24</v>
      </c>
      <c r="AL11" s="57"/>
      <c r="AM11" s="57"/>
      <c r="AN11" s="65" t="s">
        <v>1</v>
      </c>
      <c r="AO11" s="57"/>
      <c r="AP11" s="57"/>
      <c r="AR11" s="12"/>
      <c r="BS11" s="9" t="s">
        <v>6</v>
      </c>
    </row>
    <row r="12" spans="1:74" ht="6.95" customHeight="1">
      <c r="B12" s="116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R12" s="12"/>
      <c r="BS12" s="9" t="s">
        <v>6</v>
      </c>
    </row>
    <row r="13" spans="1:74" ht="12" customHeight="1">
      <c r="B13" s="116"/>
      <c r="C13" s="57"/>
      <c r="D13" s="64" t="s">
        <v>25</v>
      </c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64" t="s">
        <v>22</v>
      </c>
      <c r="AL13" s="57"/>
      <c r="AM13" s="57"/>
      <c r="AN13" s="65" t="s">
        <v>1</v>
      </c>
      <c r="AO13" s="57"/>
      <c r="AP13" s="57"/>
      <c r="AR13" s="12"/>
      <c r="BS13" s="9" t="s">
        <v>6</v>
      </c>
    </row>
    <row r="14" spans="1:74" ht="12.75">
      <c r="B14" s="116"/>
      <c r="C14" s="57"/>
      <c r="D14" s="57"/>
      <c r="E14" s="65" t="s">
        <v>23</v>
      </c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64" t="s">
        <v>24</v>
      </c>
      <c r="AL14" s="57"/>
      <c r="AM14" s="57"/>
      <c r="AN14" s="65" t="s">
        <v>1</v>
      </c>
      <c r="AO14" s="57"/>
      <c r="AP14" s="57"/>
      <c r="AR14" s="12"/>
      <c r="BS14" s="9" t="s">
        <v>6</v>
      </c>
    </row>
    <row r="15" spans="1:74" ht="6.95" customHeight="1">
      <c r="B15" s="116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R15" s="12"/>
      <c r="BS15" s="9" t="s">
        <v>3</v>
      </c>
    </row>
    <row r="16" spans="1:74" ht="12" customHeight="1">
      <c r="B16" s="116"/>
      <c r="C16" s="57"/>
      <c r="D16" s="64" t="s">
        <v>26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64" t="s">
        <v>22</v>
      </c>
      <c r="AL16" s="57"/>
      <c r="AM16" s="57"/>
      <c r="AN16" s="65"/>
      <c r="AO16" s="57"/>
      <c r="AP16" s="57"/>
      <c r="AR16" s="12"/>
      <c r="BE16" s="57"/>
      <c r="BS16" s="9" t="s">
        <v>3</v>
      </c>
    </row>
    <row r="17" spans="2:71" ht="18.399999999999999" customHeight="1">
      <c r="B17" s="116"/>
      <c r="C17" s="57"/>
      <c r="D17" s="57"/>
      <c r="E17" s="65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64" t="s">
        <v>24</v>
      </c>
      <c r="AL17" s="57"/>
      <c r="AM17" s="57"/>
      <c r="AN17" s="65"/>
      <c r="AO17" s="57"/>
      <c r="AP17" s="57"/>
      <c r="AR17" s="12"/>
      <c r="BS17" s="9" t="s">
        <v>27</v>
      </c>
    </row>
    <row r="18" spans="2:71" ht="6.95" customHeight="1">
      <c r="B18" s="116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R18" s="12"/>
      <c r="BS18" s="9" t="s">
        <v>6</v>
      </c>
    </row>
    <row r="19" spans="2:71" ht="12" customHeight="1">
      <c r="B19" s="116"/>
      <c r="C19" s="57"/>
      <c r="D19" s="64" t="s">
        <v>28</v>
      </c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64" t="s">
        <v>22</v>
      </c>
      <c r="AL19" s="57"/>
      <c r="AM19" s="57"/>
      <c r="AN19" s="65" t="s">
        <v>1</v>
      </c>
      <c r="AO19" s="57"/>
      <c r="AP19" s="57"/>
      <c r="AR19" s="12"/>
      <c r="BS19" s="9" t="s">
        <v>6</v>
      </c>
    </row>
    <row r="20" spans="2:71" ht="18.399999999999999" customHeight="1">
      <c r="B20" s="116"/>
      <c r="C20" s="57"/>
      <c r="D20" s="57"/>
      <c r="E20" s="65" t="s">
        <v>23</v>
      </c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64" t="s">
        <v>24</v>
      </c>
      <c r="AL20" s="57"/>
      <c r="AM20" s="57"/>
      <c r="AN20" s="65" t="s">
        <v>1</v>
      </c>
      <c r="AO20" s="57"/>
      <c r="AP20" s="57"/>
      <c r="AR20" s="12"/>
      <c r="BS20" s="9" t="s">
        <v>27</v>
      </c>
    </row>
    <row r="21" spans="2:71" ht="6.95" customHeight="1">
      <c r="B21" s="116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R21" s="12"/>
    </row>
    <row r="22" spans="2:71" ht="12" customHeight="1">
      <c r="B22" s="116"/>
      <c r="C22" s="57"/>
      <c r="D22" s="64" t="s">
        <v>29</v>
      </c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R22" s="12"/>
    </row>
    <row r="23" spans="2:71" ht="16.5" customHeight="1">
      <c r="B23" s="116"/>
      <c r="C23" s="57"/>
      <c r="D23" s="57"/>
      <c r="E23" s="66" t="s">
        <v>1</v>
      </c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57"/>
      <c r="AP23" s="57"/>
      <c r="AR23" s="12"/>
    </row>
    <row r="24" spans="2:71" ht="6.95" customHeight="1">
      <c r="B24" s="116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R24" s="12"/>
    </row>
    <row r="25" spans="2:71" ht="6.95" customHeight="1">
      <c r="B25" s="116"/>
      <c r="C25" s="5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57"/>
      <c r="AR25" s="12"/>
    </row>
    <row r="26" spans="2:71" s="14" customFormat="1" ht="25.9" customHeight="1">
      <c r="B26" s="117"/>
      <c r="C26" s="68"/>
      <c r="D26" s="69" t="s">
        <v>30</v>
      </c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1">
        <f>ROUND(AG94,2)</f>
        <v>0</v>
      </c>
      <c r="AL26" s="72"/>
      <c r="AM26" s="72"/>
      <c r="AN26" s="72"/>
      <c r="AO26" s="72"/>
      <c r="AP26" s="68"/>
      <c r="AR26" s="1"/>
    </row>
    <row r="27" spans="2:71" s="14" customFormat="1" ht="6.95" customHeight="1">
      <c r="B27" s="11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R27" s="1"/>
    </row>
    <row r="28" spans="2:71" s="14" customFormat="1" ht="12.75">
      <c r="B28" s="117"/>
      <c r="C28" s="68"/>
      <c r="D28" s="68"/>
      <c r="E28" s="68"/>
      <c r="F28" s="68"/>
      <c r="G28" s="68"/>
      <c r="H28" s="68"/>
      <c r="I28" s="68"/>
      <c r="J28" s="68"/>
      <c r="K28" s="68"/>
      <c r="L28" s="73" t="s">
        <v>31</v>
      </c>
      <c r="M28" s="73"/>
      <c r="N28" s="73"/>
      <c r="O28" s="73"/>
      <c r="P28" s="73"/>
      <c r="Q28" s="68"/>
      <c r="R28" s="68"/>
      <c r="S28" s="68"/>
      <c r="T28" s="68"/>
      <c r="U28" s="68"/>
      <c r="V28" s="68"/>
      <c r="W28" s="73" t="s">
        <v>32</v>
      </c>
      <c r="X28" s="73"/>
      <c r="Y28" s="73"/>
      <c r="Z28" s="73"/>
      <c r="AA28" s="73"/>
      <c r="AB28" s="73"/>
      <c r="AC28" s="73"/>
      <c r="AD28" s="73"/>
      <c r="AE28" s="73"/>
      <c r="AF28" s="68"/>
      <c r="AG28" s="68"/>
      <c r="AH28" s="68"/>
      <c r="AI28" s="68"/>
      <c r="AJ28" s="68"/>
      <c r="AK28" s="73" t="s">
        <v>33</v>
      </c>
      <c r="AL28" s="73"/>
      <c r="AM28" s="73"/>
      <c r="AN28" s="73"/>
      <c r="AO28" s="73"/>
      <c r="AP28" s="68"/>
      <c r="AR28" s="1"/>
    </row>
    <row r="29" spans="2:71" s="17" customFormat="1" ht="14.45" customHeight="1">
      <c r="B29" s="118"/>
      <c r="C29" s="74"/>
      <c r="D29" s="64" t="s">
        <v>34</v>
      </c>
      <c r="E29" s="74"/>
      <c r="F29" s="64" t="s">
        <v>35</v>
      </c>
      <c r="G29" s="74"/>
      <c r="H29" s="74"/>
      <c r="I29" s="74"/>
      <c r="J29" s="74"/>
      <c r="K29" s="74"/>
      <c r="L29" s="75">
        <v>0.21</v>
      </c>
      <c r="M29" s="76"/>
      <c r="N29" s="76"/>
      <c r="O29" s="76"/>
      <c r="P29" s="76"/>
      <c r="Q29" s="74"/>
      <c r="R29" s="74"/>
      <c r="S29" s="74"/>
      <c r="T29" s="74"/>
      <c r="U29" s="74"/>
      <c r="V29" s="74"/>
      <c r="W29" s="77">
        <f>AK26</f>
        <v>0</v>
      </c>
      <c r="X29" s="76"/>
      <c r="Y29" s="76"/>
      <c r="Z29" s="76"/>
      <c r="AA29" s="76"/>
      <c r="AB29" s="76"/>
      <c r="AC29" s="76"/>
      <c r="AD29" s="76"/>
      <c r="AE29" s="76"/>
      <c r="AF29" s="74"/>
      <c r="AG29" s="74"/>
      <c r="AH29" s="74"/>
      <c r="AI29" s="74"/>
      <c r="AJ29" s="74"/>
      <c r="AK29" s="77">
        <f>W29*0.21</f>
        <v>0</v>
      </c>
      <c r="AL29" s="76"/>
      <c r="AM29" s="76"/>
      <c r="AN29" s="76"/>
      <c r="AO29" s="76"/>
      <c r="AP29" s="74"/>
      <c r="AR29" s="16"/>
    </row>
    <row r="30" spans="2:71" s="17" customFormat="1" ht="14.45" customHeight="1">
      <c r="B30" s="118"/>
      <c r="C30" s="74"/>
      <c r="D30" s="74"/>
      <c r="E30" s="74"/>
      <c r="F30" s="64" t="s">
        <v>36</v>
      </c>
      <c r="G30" s="74"/>
      <c r="H30" s="74"/>
      <c r="I30" s="74"/>
      <c r="J30" s="74"/>
      <c r="K30" s="74"/>
      <c r="L30" s="75">
        <v>0.12</v>
      </c>
      <c r="M30" s="76"/>
      <c r="N30" s="76"/>
      <c r="O30" s="76"/>
      <c r="P30" s="76"/>
      <c r="Q30" s="74"/>
      <c r="R30" s="74"/>
      <c r="S30" s="74"/>
      <c r="T30" s="74"/>
      <c r="U30" s="74"/>
      <c r="V30" s="74"/>
      <c r="W30" s="77">
        <f>ROUND(BA94, 2)</f>
        <v>0</v>
      </c>
      <c r="X30" s="76"/>
      <c r="Y30" s="76"/>
      <c r="Z30" s="76"/>
      <c r="AA30" s="76"/>
      <c r="AB30" s="76"/>
      <c r="AC30" s="76"/>
      <c r="AD30" s="76"/>
      <c r="AE30" s="76"/>
      <c r="AF30" s="74"/>
      <c r="AG30" s="74"/>
      <c r="AH30" s="74"/>
      <c r="AI30" s="74"/>
      <c r="AJ30" s="74"/>
      <c r="AK30" s="77">
        <f>ROUND(AW94, 2)</f>
        <v>0</v>
      </c>
      <c r="AL30" s="76"/>
      <c r="AM30" s="76"/>
      <c r="AN30" s="76"/>
      <c r="AO30" s="76"/>
      <c r="AP30" s="74"/>
      <c r="AR30" s="16"/>
    </row>
    <row r="31" spans="2:71" s="17" customFormat="1" ht="14.45" hidden="1" customHeight="1">
      <c r="B31" s="118"/>
      <c r="C31" s="74"/>
      <c r="D31" s="74"/>
      <c r="E31" s="74"/>
      <c r="F31" s="64" t="s">
        <v>37</v>
      </c>
      <c r="G31" s="74"/>
      <c r="H31" s="74"/>
      <c r="I31" s="74"/>
      <c r="J31" s="74"/>
      <c r="K31" s="74"/>
      <c r="L31" s="75">
        <v>0.21</v>
      </c>
      <c r="M31" s="76"/>
      <c r="N31" s="76"/>
      <c r="O31" s="76"/>
      <c r="P31" s="76"/>
      <c r="Q31" s="74"/>
      <c r="R31" s="74"/>
      <c r="S31" s="74"/>
      <c r="T31" s="74"/>
      <c r="U31" s="74"/>
      <c r="V31" s="74"/>
      <c r="W31" s="77">
        <f>ROUND(BB94, 2)</f>
        <v>0</v>
      </c>
      <c r="X31" s="76"/>
      <c r="Y31" s="76"/>
      <c r="Z31" s="76"/>
      <c r="AA31" s="76"/>
      <c r="AB31" s="76"/>
      <c r="AC31" s="76"/>
      <c r="AD31" s="76"/>
      <c r="AE31" s="76"/>
      <c r="AF31" s="74"/>
      <c r="AG31" s="74"/>
      <c r="AH31" s="74"/>
      <c r="AI31" s="74"/>
      <c r="AJ31" s="74"/>
      <c r="AK31" s="77">
        <v>0</v>
      </c>
      <c r="AL31" s="76"/>
      <c r="AM31" s="76"/>
      <c r="AN31" s="76"/>
      <c r="AO31" s="76"/>
      <c r="AP31" s="74"/>
      <c r="AR31" s="16"/>
    </row>
    <row r="32" spans="2:71" s="17" customFormat="1" ht="14.45" hidden="1" customHeight="1">
      <c r="B32" s="118"/>
      <c r="C32" s="74"/>
      <c r="D32" s="74"/>
      <c r="E32" s="74"/>
      <c r="F32" s="64" t="s">
        <v>38</v>
      </c>
      <c r="G32" s="74"/>
      <c r="H32" s="74"/>
      <c r="I32" s="74"/>
      <c r="J32" s="74"/>
      <c r="K32" s="74"/>
      <c r="L32" s="75">
        <v>0.12</v>
      </c>
      <c r="M32" s="76"/>
      <c r="N32" s="76"/>
      <c r="O32" s="76"/>
      <c r="P32" s="76"/>
      <c r="Q32" s="74"/>
      <c r="R32" s="74"/>
      <c r="S32" s="74"/>
      <c r="T32" s="74"/>
      <c r="U32" s="74"/>
      <c r="V32" s="74"/>
      <c r="W32" s="77">
        <f>ROUND(BC94, 2)</f>
        <v>0</v>
      </c>
      <c r="X32" s="76"/>
      <c r="Y32" s="76"/>
      <c r="Z32" s="76"/>
      <c r="AA32" s="76"/>
      <c r="AB32" s="76"/>
      <c r="AC32" s="76"/>
      <c r="AD32" s="76"/>
      <c r="AE32" s="76"/>
      <c r="AF32" s="74"/>
      <c r="AG32" s="74"/>
      <c r="AH32" s="74"/>
      <c r="AI32" s="74"/>
      <c r="AJ32" s="74"/>
      <c r="AK32" s="77">
        <v>0</v>
      </c>
      <c r="AL32" s="76"/>
      <c r="AM32" s="76"/>
      <c r="AN32" s="76"/>
      <c r="AO32" s="76"/>
      <c r="AP32" s="74"/>
      <c r="AR32" s="16"/>
    </row>
    <row r="33" spans="2:44" s="17" customFormat="1" ht="14.45" hidden="1" customHeight="1">
      <c r="B33" s="118"/>
      <c r="C33" s="74"/>
      <c r="D33" s="74"/>
      <c r="E33" s="74"/>
      <c r="F33" s="64" t="s">
        <v>39</v>
      </c>
      <c r="G33" s="74"/>
      <c r="H33" s="74"/>
      <c r="I33" s="74"/>
      <c r="J33" s="74"/>
      <c r="K33" s="74"/>
      <c r="L33" s="75">
        <v>0</v>
      </c>
      <c r="M33" s="76"/>
      <c r="N33" s="76"/>
      <c r="O33" s="76"/>
      <c r="P33" s="76"/>
      <c r="Q33" s="74"/>
      <c r="R33" s="74"/>
      <c r="S33" s="74"/>
      <c r="T33" s="74"/>
      <c r="U33" s="74"/>
      <c r="V33" s="74"/>
      <c r="W33" s="77">
        <f>ROUND(BD94, 2)</f>
        <v>0</v>
      </c>
      <c r="X33" s="76"/>
      <c r="Y33" s="76"/>
      <c r="Z33" s="76"/>
      <c r="AA33" s="76"/>
      <c r="AB33" s="76"/>
      <c r="AC33" s="76"/>
      <c r="AD33" s="76"/>
      <c r="AE33" s="76"/>
      <c r="AF33" s="74"/>
      <c r="AG33" s="74"/>
      <c r="AH33" s="74"/>
      <c r="AI33" s="74"/>
      <c r="AJ33" s="74"/>
      <c r="AK33" s="77">
        <v>0</v>
      </c>
      <c r="AL33" s="76"/>
      <c r="AM33" s="76"/>
      <c r="AN33" s="76"/>
      <c r="AO33" s="76"/>
      <c r="AP33" s="74"/>
      <c r="AR33" s="16"/>
    </row>
    <row r="34" spans="2:44" s="14" customFormat="1" ht="6.95" customHeight="1">
      <c r="B34" s="11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R34" s="1"/>
    </row>
    <row r="35" spans="2:44" s="14" customFormat="1" ht="25.9" customHeight="1">
      <c r="B35" s="117"/>
      <c r="C35" s="78"/>
      <c r="D35" s="79" t="s">
        <v>40</v>
      </c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1" t="s">
        <v>41</v>
      </c>
      <c r="U35" s="80"/>
      <c r="V35" s="80"/>
      <c r="W35" s="80"/>
      <c r="X35" s="82" t="s">
        <v>42</v>
      </c>
      <c r="Y35" s="83"/>
      <c r="Z35" s="83"/>
      <c r="AA35" s="83"/>
      <c r="AB35" s="83"/>
      <c r="AC35" s="80"/>
      <c r="AD35" s="80"/>
      <c r="AE35" s="80"/>
      <c r="AF35" s="80"/>
      <c r="AG35" s="80"/>
      <c r="AH35" s="80"/>
      <c r="AI35" s="80"/>
      <c r="AJ35" s="80"/>
      <c r="AK35" s="84">
        <f>SUM(AK26:AK33)</f>
        <v>0</v>
      </c>
      <c r="AL35" s="83"/>
      <c r="AM35" s="83"/>
      <c r="AN35" s="83"/>
      <c r="AO35" s="85"/>
      <c r="AP35" s="78"/>
      <c r="AQ35" s="18"/>
      <c r="AR35" s="1"/>
    </row>
    <row r="36" spans="2:44" s="14" customFormat="1" ht="6.95" customHeight="1">
      <c r="B36" s="117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R36" s="1"/>
    </row>
    <row r="37" spans="2:44" s="14" customFormat="1" ht="14.45" customHeight="1">
      <c r="B37" s="117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R37" s="1"/>
    </row>
    <row r="38" spans="2:44" ht="14.45" customHeight="1">
      <c r="B38" s="11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R38" s="12"/>
    </row>
    <row r="39" spans="2:44" ht="14.45" customHeight="1">
      <c r="B39" s="116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R39" s="12"/>
    </row>
    <row r="40" spans="2:44" ht="14.45" customHeight="1">
      <c r="B40" s="116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R40" s="12"/>
    </row>
    <row r="41" spans="2:44" ht="14.45" customHeight="1">
      <c r="B41" s="11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R41" s="12"/>
    </row>
    <row r="42" spans="2:44" ht="14.45" customHeight="1">
      <c r="B42" s="116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R42" s="12"/>
    </row>
    <row r="43" spans="2:44" ht="14.45" customHeight="1">
      <c r="B43" s="116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R43" s="12"/>
    </row>
    <row r="44" spans="2:44" ht="14.45" customHeight="1">
      <c r="B44" s="116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R44" s="12"/>
    </row>
    <row r="45" spans="2:44" ht="14.45" customHeight="1">
      <c r="B45" s="116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R45" s="12"/>
    </row>
    <row r="46" spans="2:44" ht="14.45" customHeight="1">
      <c r="B46" s="116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R46" s="12"/>
    </row>
    <row r="47" spans="2:44" ht="14.45" customHeight="1">
      <c r="B47" s="116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R47" s="12"/>
    </row>
    <row r="48" spans="2:44" ht="14.45" customHeight="1">
      <c r="B48" s="116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R48" s="12"/>
    </row>
    <row r="49" spans="2:44" s="14" customFormat="1" ht="14.45" customHeight="1">
      <c r="B49" s="117"/>
      <c r="C49" s="68"/>
      <c r="D49" s="86" t="s">
        <v>43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6" t="s">
        <v>44</v>
      </c>
      <c r="AI49" s="87"/>
      <c r="AJ49" s="87"/>
      <c r="AK49" s="87"/>
      <c r="AL49" s="87"/>
      <c r="AM49" s="87"/>
      <c r="AN49" s="87"/>
      <c r="AO49" s="87"/>
      <c r="AP49" s="68"/>
      <c r="AR49" s="1"/>
    </row>
    <row r="50" spans="2:44">
      <c r="B50" s="116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R50" s="12"/>
    </row>
    <row r="51" spans="2:44">
      <c r="B51" s="116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R51" s="12"/>
    </row>
    <row r="52" spans="2:44">
      <c r="B52" s="116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R52" s="12"/>
    </row>
    <row r="53" spans="2:44">
      <c r="B53" s="116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R53" s="12"/>
    </row>
    <row r="54" spans="2:44">
      <c r="B54" s="116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R54" s="12"/>
    </row>
    <row r="55" spans="2:44">
      <c r="B55" s="11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R55" s="12"/>
    </row>
    <row r="56" spans="2:44">
      <c r="B56" s="116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R56" s="12"/>
    </row>
    <row r="57" spans="2:44">
      <c r="B57" s="11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R57" s="12"/>
    </row>
    <row r="58" spans="2:44">
      <c r="B58" s="11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R58" s="12"/>
    </row>
    <row r="59" spans="2:44">
      <c r="B59" s="116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R59" s="12"/>
    </row>
    <row r="60" spans="2:44" s="14" customFormat="1" ht="12.75">
      <c r="B60" s="117"/>
      <c r="C60" s="68"/>
      <c r="D60" s="88" t="s">
        <v>45</v>
      </c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88" t="s">
        <v>46</v>
      </c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88" t="s">
        <v>45</v>
      </c>
      <c r="AI60" s="70"/>
      <c r="AJ60" s="70"/>
      <c r="AK60" s="70"/>
      <c r="AL60" s="70"/>
      <c r="AM60" s="88" t="s">
        <v>46</v>
      </c>
      <c r="AN60" s="70"/>
      <c r="AO60" s="70"/>
      <c r="AP60" s="68"/>
      <c r="AR60" s="1"/>
    </row>
    <row r="61" spans="2:44">
      <c r="B61" s="11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R61" s="12"/>
    </row>
    <row r="62" spans="2:44">
      <c r="B62" s="116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R62" s="12"/>
    </row>
    <row r="63" spans="2:44">
      <c r="B63" s="116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R63" s="12"/>
    </row>
    <row r="64" spans="2:44" s="14" customFormat="1" ht="12.75">
      <c r="B64" s="117"/>
      <c r="C64" s="68"/>
      <c r="D64" s="86" t="s">
        <v>47</v>
      </c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6" t="s">
        <v>48</v>
      </c>
      <c r="AI64" s="87"/>
      <c r="AJ64" s="87"/>
      <c r="AK64" s="87"/>
      <c r="AL64" s="87"/>
      <c r="AM64" s="87"/>
      <c r="AN64" s="87"/>
      <c r="AO64" s="87"/>
      <c r="AP64" s="68"/>
      <c r="AR64" s="1"/>
    </row>
    <row r="65" spans="2:44">
      <c r="B65" s="116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R65" s="12"/>
    </row>
    <row r="66" spans="2:44">
      <c r="B66" s="116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R66" s="12"/>
    </row>
    <row r="67" spans="2:44">
      <c r="B67" s="11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R67" s="12"/>
    </row>
    <row r="68" spans="2:44">
      <c r="B68" s="11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R68" s="12"/>
    </row>
    <row r="69" spans="2:44">
      <c r="B69" s="11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R69" s="12"/>
    </row>
    <row r="70" spans="2:44">
      <c r="B70" s="11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R70" s="12"/>
    </row>
    <row r="71" spans="2:44">
      <c r="B71" s="11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R71" s="12"/>
    </row>
    <row r="72" spans="2:44">
      <c r="B72" s="11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R72" s="12"/>
    </row>
    <row r="73" spans="2:44">
      <c r="B73" s="11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R73" s="12"/>
    </row>
    <row r="74" spans="2:44">
      <c r="B74" s="11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R74" s="12"/>
    </row>
    <row r="75" spans="2:44" s="14" customFormat="1" ht="12.75">
      <c r="B75" s="117"/>
      <c r="C75" s="68"/>
      <c r="D75" s="88" t="s">
        <v>45</v>
      </c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88" t="s">
        <v>46</v>
      </c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88" t="s">
        <v>45</v>
      </c>
      <c r="AI75" s="70"/>
      <c r="AJ75" s="70"/>
      <c r="AK75" s="70"/>
      <c r="AL75" s="70"/>
      <c r="AM75" s="88" t="s">
        <v>46</v>
      </c>
      <c r="AN75" s="70"/>
      <c r="AO75" s="70"/>
      <c r="AP75" s="68"/>
      <c r="AR75" s="1"/>
    </row>
    <row r="76" spans="2:44" s="14" customFormat="1">
      <c r="B76" s="117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8"/>
      <c r="AR76" s="1"/>
    </row>
    <row r="77" spans="2:44" s="14" customFormat="1" ht="6.95" customHeight="1">
      <c r="B77" s="119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  <c r="AN77" s="89"/>
      <c r="AO77" s="89"/>
      <c r="AP77" s="89"/>
      <c r="AQ77" s="21"/>
      <c r="AR77" s="1"/>
    </row>
    <row r="78" spans="2:44"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</row>
    <row r="79" spans="2:44"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/>
    </row>
    <row r="80" spans="2:44"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</row>
    <row r="81" spans="1:90" s="14" customFormat="1" ht="6.95" customHeight="1">
      <c r="B81" s="12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23"/>
      <c r="AR81" s="1"/>
    </row>
    <row r="82" spans="1:90" s="14" customFormat="1" ht="24.95" customHeight="1">
      <c r="B82" s="117"/>
      <c r="C82" s="58" t="s">
        <v>49</v>
      </c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N82" s="68"/>
      <c r="AO82" s="68"/>
      <c r="AP82" s="68"/>
      <c r="AR82" s="1"/>
    </row>
    <row r="83" spans="1:90" s="14" customFormat="1" ht="6.95" customHeight="1">
      <c r="B83" s="117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68"/>
      <c r="AO83" s="68"/>
      <c r="AP83" s="68"/>
      <c r="AR83" s="1"/>
    </row>
    <row r="84" spans="1:90" s="24" customFormat="1" ht="12" customHeight="1">
      <c r="B84" s="121"/>
      <c r="C84" s="64" t="s">
        <v>12</v>
      </c>
      <c r="D84" s="91"/>
      <c r="E84" s="91"/>
      <c r="F84" s="91"/>
      <c r="G84" s="91"/>
      <c r="H84" s="91"/>
      <c r="I84" s="91"/>
      <c r="J84" s="91"/>
      <c r="K84" s="91"/>
      <c r="L84" s="91" t="str">
        <f>K5</f>
        <v>2024-9</v>
      </c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  <c r="Z84" s="91"/>
      <c r="AA84" s="91"/>
      <c r="AB84" s="91"/>
      <c r="AC84" s="91"/>
      <c r="AD84" s="91"/>
      <c r="AE84" s="91"/>
      <c r="AF84" s="91"/>
      <c r="AG84" s="91"/>
      <c r="AH84" s="91"/>
      <c r="AI84" s="91"/>
      <c r="AJ84" s="91"/>
      <c r="AK84" s="91"/>
      <c r="AL84" s="91"/>
      <c r="AM84" s="91"/>
      <c r="AN84" s="91"/>
      <c r="AO84" s="91"/>
      <c r="AP84" s="91"/>
      <c r="AR84" s="25"/>
    </row>
    <row r="85" spans="1:90" s="26" customFormat="1" ht="36.950000000000003" customHeight="1">
      <c r="B85" s="122"/>
      <c r="C85" s="92" t="s">
        <v>14</v>
      </c>
      <c r="D85" s="93"/>
      <c r="E85" s="93"/>
      <c r="F85" s="93"/>
      <c r="G85" s="93"/>
      <c r="H85" s="93"/>
      <c r="I85" s="93"/>
      <c r="J85" s="93"/>
      <c r="K85" s="93"/>
      <c r="L85" s="94" t="str">
        <f>K6</f>
        <v>Slezská univerzita - OPF v Karviné - Oprava interiéru přednáškového sálu</v>
      </c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  <c r="AF85" s="95"/>
      <c r="AG85" s="95"/>
      <c r="AH85" s="95"/>
      <c r="AI85" s="95"/>
      <c r="AJ85" s="95"/>
      <c r="AK85" s="95"/>
      <c r="AL85" s="95"/>
      <c r="AM85" s="95"/>
      <c r="AN85" s="95"/>
      <c r="AO85" s="95"/>
      <c r="AP85" s="93"/>
      <c r="AR85" s="27"/>
    </row>
    <row r="86" spans="1:90" s="14" customFormat="1" ht="6.95" customHeight="1">
      <c r="B86" s="117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  <c r="AN86" s="68"/>
      <c r="AO86" s="68"/>
      <c r="AP86" s="68"/>
      <c r="AR86" s="1"/>
    </row>
    <row r="87" spans="1:90" s="14" customFormat="1" ht="12" customHeight="1">
      <c r="B87" s="117"/>
      <c r="C87" s="64" t="s">
        <v>18</v>
      </c>
      <c r="D87" s="68"/>
      <c r="E87" s="68"/>
      <c r="F87" s="68"/>
      <c r="G87" s="68"/>
      <c r="H87" s="68"/>
      <c r="I87" s="68"/>
      <c r="J87" s="68"/>
      <c r="K87" s="68"/>
      <c r="L87" s="96" t="str">
        <f>IF(K8="","",K8)</f>
        <v>UNIVERZITNÍ NÁMĚSTÍ 1934/3, 733 40 KARVINÁ</v>
      </c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4" t="s">
        <v>20</v>
      </c>
      <c r="AJ87" s="68"/>
      <c r="AK87" s="68"/>
      <c r="AL87" s="68"/>
      <c r="AM87" s="97" t="str">
        <f>IF(AN8= "","",AN8)</f>
        <v/>
      </c>
      <c r="AN87" s="97"/>
      <c r="AO87" s="68"/>
      <c r="AP87" s="68"/>
      <c r="AR87" s="1"/>
    </row>
    <row r="88" spans="1:90" s="14" customFormat="1" ht="6.95" customHeight="1">
      <c r="B88" s="117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  <c r="AN88" s="68"/>
      <c r="AO88" s="68"/>
      <c r="AP88" s="68"/>
      <c r="AR88" s="1"/>
    </row>
    <row r="89" spans="1:90" s="14" customFormat="1" ht="15.2" customHeight="1">
      <c r="B89" s="117"/>
      <c r="C89" s="64" t="s">
        <v>21</v>
      </c>
      <c r="D89" s="68"/>
      <c r="E89" s="68"/>
      <c r="F89" s="68"/>
      <c r="G89" s="68"/>
      <c r="H89" s="68"/>
      <c r="I89" s="68"/>
      <c r="J89" s="68"/>
      <c r="K89" s="68"/>
      <c r="L89" s="91" t="str">
        <f>IF(E11= "","",E11)</f>
        <v xml:space="preserve"> </v>
      </c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4" t="s">
        <v>26</v>
      </c>
      <c r="AJ89" s="68"/>
      <c r="AK89" s="68"/>
      <c r="AL89" s="68"/>
      <c r="AM89" s="98" t="str">
        <f>IF(E17="","",E17)</f>
        <v/>
      </c>
      <c r="AN89" s="99"/>
      <c r="AO89" s="99"/>
      <c r="AP89" s="99"/>
      <c r="AR89" s="1"/>
      <c r="AS89" s="28" t="s">
        <v>50</v>
      </c>
      <c r="AT89" s="29"/>
      <c r="AU89" s="30"/>
      <c r="AV89" s="30"/>
      <c r="AW89" s="30"/>
      <c r="AX89" s="30"/>
      <c r="AY89" s="30"/>
      <c r="AZ89" s="30"/>
      <c r="BA89" s="30"/>
      <c r="BB89" s="30"/>
      <c r="BC89" s="30"/>
      <c r="BD89" s="31"/>
    </row>
    <row r="90" spans="1:90" s="14" customFormat="1" ht="15.2" customHeight="1">
      <c r="B90" s="117"/>
      <c r="C90" s="64" t="s">
        <v>25</v>
      </c>
      <c r="D90" s="68"/>
      <c r="E90" s="68"/>
      <c r="F90" s="68"/>
      <c r="G90" s="68"/>
      <c r="H90" s="68"/>
      <c r="I90" s="68"/>
      <c r="J90" s="68"/>
      <c r="K90" s="68"/>
      <c r="L90" s="91" t="str">
        <f>IF(E14="","",E14)</f>
        <v xml:space="preserve"> </v>
      </c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4" t="s">
        <v>28</v>
      </c>
      <c r="AJ90" s="68"/>
      <c r="AK90" s="68"/>
      <c r="AL90" s="68"/>
      <c r="AM90" s="98" t="str">
        <f>IF(E20="","",E20)</f>
        <v xml:space="preserve"> </v>
      </c>
      <c r="AN90" s="99"/>
      <c r="AO90" s="99"/>
      <c r="AP90" s="99"/>
      <c r="AR90" s="1"/>
      <c r="AS90" s="32"/>
      <c r="AT90" s="33"/>
      <c r="BD90" s="34"/>
    </row>
    <row r="91" spans="1:90" s="14" customFormat="1" ht="10.9" customHeight="1">
      <c r="B91" s="117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  <c r="AN91" s="68"/>
      <c r="AO91" s="68"/>
      <c r="AP91" s="68"/>
      <c r="AR91" s="1"/>
      <c r="AS91" s="32"/>
      <c r="AT91" s="33"/>
      <c r="BD91" s="34"/>
    </row>
    <row r="92" spans="1:90" s="14" customFormat="1" ht="29.25" customHeight="1">
      <c r="B92" s="117"/>
      <c r="C92" s="100" t="s">
        <v>51</v>
      </c>
      <c r="D92" s="101"/>
      <c r="E92" s="101"/>
      <c r="F92" s="101"/>
      <c r="G92" s="101"/>
      <c r="H92" s="102"/>
      <c r="I92" s="103" t="s">
        <v>52</v>
      </c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04" t="s">
        <v>53</v>
      </c>
      <c r="AH92" s="101"/>
      <c r="AI92" s="101"/>
      <c r="AJ92" s="101"/>
      <c r="AK92" s="101"/>
      <c r="AL92" s="101"/>
      <c r="AM92" s="101"/>
      <c r="AN92" s="103" t="s">
        <v>54</v>
      </c>
      <c r="AO92" s="101"/>
      <c r="AP92" s="105"/>
      <c r="AQ92" s="35" t="s">
        <v>55</v>
      </c>
      <c r="AR92" s="1"/>
      <c r="AS92" s="36" t="s">
        <v>56</v>
      </c>
      <c r="AT92" s="37" t="s">
        <v>57</v>
      </c>
      <c r="AU92" s="37" t="s">
        <v>58</v>
      </c>
      <c r="AV92" s="37" t="s">
        <v>59</v>
      </c>
      <c r="AW92" s="37" t="s">
        <v>60</v>
      </c>
      <c r="AX92" s="37" t="s">
        <v>61</v>
      </c>
      <c r="AY92" s="37" t="s">
        <v>62</v>
      </c>
      <c r="AZ92" s="37" t="s">
        <v>63</v>
      </c>
      <c r="BA92" s="37" t="s">
        <v>64</v>
      </c>
      <c r="BB92" s="37" t="s">
        <v>65</v>
      </c>
      <c r="BC92" s="37" t="s">
        <v>66</v>
      </c>
      <c r="BD92" s="38" t="s">
        <v>67</v>
      </c>
    </row>
    <row r="93" spans="1:90" s="14" customFormat="1" ht="10.9" customHeight="1">
      <c r="B93" s="117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N93" s="68"/>
      <c r="AO93" s="68"/>
      <c r="AP93" s="68"/>
      <c r="AR93" s="1"/>
      <c r="AS93" s="39"/>
      <c r="AT93" s="30"/>
      <c r="AU93" s="30"/>
      <c r="AV93" s="30"/>
      <c r="AW93" s="30"/>
      <c r="AX93" s="30"/>
      <c r="AY93" s="30"/>
      <c r="AZ93" s="30"/>
      <c r="BA93" s="30"/>
      <c r="BB93" s="30"/>
      <c r="BC93" s="30"/>
      <c r="BD93" s="31"/>
    </row>
    <row r="94" spans="1:90" s="40" customFormat="1" ht="32.450000000000003" customHeight="1">
      <c r="B94" s="123"/>
      <c r="C94" s="106" t="s">
        <v>68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AK35</f>
        <v>0</v>
      </c>
      <c r="AO94" s="109"/>
      <c r="AP94" s="109"/>
      <c r="AQ94" s="42" t="s">
        <v>1</v>
      </c>
      <c r="AR94" s="41"/>
      <c r="AS94" s="43">
        <f>ROUND(AS95,2)</f>
        <v>0</v>
      </c>
      <c r="AT94" s="44">
        <f>ROUND(SUM(AV94:AW94),2)</f>
        <v>0</v>
      </c>
      <c r="AU94" s="45">
        <f>ROUND(AU95,5)</f>
        <v>0</v>
      </c>
      <c r="AV94" s="44">
        <f>ROUND(AZ94*L29,2)</f>
        <v>0</v>
      </c>
      <c r="AW94" s="44">
        <f>ROUND(BA94*L30,2)</f>
        <v>0</v>
      </c>
      <c r="AX94" s="44">
        <f>ROUND(BB94*L29,2)</f>
        <v>0</v>
      </c>
      <c r="AY94" s="44">
        <f>ROUND(BC94*L30,2)</f>
        <v>0</v>
      </c>
      <c r="AZ94" s="44">
        <f>ROUND(AZ95,2)</f>
        <v>0</v>
      </c>
      <c r="BA94" s="44">
        <f>ROUND(BA95,2)</f>
        <v>0</v>
      </c>
      <c r="BB94" s="44">
        <f>ROUND(BB95,2)</f>
        <v>0</v>
      </c>
      <c r="BC94" s="44">
        <f>ROUND(BC95,2)</f>
        <v>0</v>
      </c>
      <c r="BD94" s="46">
        <f>ROUND(BD95,2)</f>
        <v>0</v>
      </c>
      <c r="BS94" s="47" t="s">
        <v>69</v>
      </c>
      <c r="BT94" s="47" t="s">
        <v>70</v>
      </c>
      <c r="BV94" s="47" t="s">
        <v>71</v>
      </c>
      <c r="BW94" s="47" t="s">
        <v>4</v>
      </c>
      <c r="BX94" s="47" t="s">
        <v>72</v>
      </c>
      <c r="CL94" s="47" t="s">
        <v>1</v>
      </c>
    </row>
    <row r="95" spans="1:90" s="55" customFormat="1" ht="24.75" customHeight="1">
      <c r="A95" s="48" t="s">
        <v>73</v>
      </c>
      <c r="B95" s="124"/>
      <c r="C95" s="110"/>
      <c r="D95" s="111" t="s">
        <v>13</v>
      </c>
      <c r="E95" s="111"/>
      <c r="F95" s="111"/>
      <c r="G95" s="111"/>
      <c r="H95" s="111"/>
      <c r="I95" s="112"/>
      <c r="J95" s="111" t="s">
        <v>327</v>
      </c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3">
        <f>'2024-9 - Slezská univerzi...'!J28</f>
        <v>0</v>
      </c>
      <c r="AH95" s="114"/>
      <c r="AI95" s="114"/>
      <c r="AJ95" s="114"/>
      <c r="AK95" s="114"/>
      <c r="AL95" s="114"/>
      <c r="AM95" s="114"/>
      <c r="AN95" s="113">
        <f>AK35</f>
        <v>0</v>
      </c>
      <c r="AO95" s="114"/>
      <c r="AP95" s="114"/>
      <c r="AQ95" s="50" t="s">
        <v>74</v>
      </c>
      <c r="AR95" s="49"/>
      <c r="AS95" s="51">
        <v>0</v>
      </c>
      <c r="AT95" s="52">
        <f>ROUND(SUM(AV95:AW95),2)</f>
        <v>0</v>
      </c>
      <c r="AU95" s="53">
        <f>'2024-9 - Slezská univerzi...'!O126</f>
        <v>0</v>
      </c>
      <c r="AV95" s="52">
        <f>'2024-9 - Slezská univerzi...'!J31</f>
        <v>0</v>
      </c>
      <c r="AW95" s="52">
        <f>'2024-9 - Slezská univerzi...'!J32</f>
        <v>0</v>
      </c>
      <c r="AX95" s="52">
        <f>'2024-9 - Slezská univerzi...'!J33</f>
        <v>0</v>
      </c>
      <c r="AY95" s="52">
        <f>'2024-9 - Slezská univerzi...'!J34</f>
        <v>0</v>
      </c>
      <c r="AZ95" s="52">
        <f>'2024-9 - Slezská univerzi...'!F31</f>
        <v>0</v>
      </c>
      <c r="BA95" s="52">
        <f>'2024-9 - Slezská univerzi...'!F32</f>
        <v>0</v>
      </c>
      <c r="BB95" s="52">
        <f>'2024-9 - Slezská univerzi...'!F33</f>
        <v>0</v>
      </c>
      <c r="BC95" s="52">
        <f>'2024-9 - Slezská univerzi...'!F34</f>
        <v>0</v>
      </c>
      <c r="BD95" s="54">
        <f>'2024-9 - Slezská univerzi...'!F35</f>
        <v>0</v>
      </c>
      <c r="BT95" s="56" t="s">
        <v>75</v>
      </c>
      <c r="BU95" s="56" t="s">
        <v>76</v>
      </c>
      <c r="BV95" s="56" t="s">
        <v>71</v>
      </c>
      <c r="BW95" s="56" t="s">
        <v>4</v>
      </c>
      <c r="BX95" s="56" t="s">
        <v>72</v>
      </c>
      <c r="CL95" s="56" t="s">
        <v>1</v>
      </c>
    </row>
    <row r="96" spans="1:90" s="14" customFormat="1" ht="30" customHeight="1">
      <c r="B96" s="117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  <c r="AN96" s="68"/>
      <c r="AO96" s="68"/>
      <c r="AP96" s="68"/>
      <c r="AR96" s="1"/>
    </row>
    <row r="97" spans="2:44" s="14" customFormat="1" ht="6.95" customHeight="1">
      <c r="B97" s="119"/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  <c r="AI97" s="89"/>
      <c r="AJ97" s="89"/>
      <c r="AK97" s="89"/>
      <c r="AL97" s="89"/>
      <c r="AM97" s="89"/>
      <c r="AN97" s="89"/>
      <c r="AO97" s="89"/>
      <c r="AP97" s="89"/>
      <c r="AQ97" s="21"/>
      <c r="AR97" s="1"/>
    </row>
  </sheetData>
  <sheetProtection algorithmName="SHA-512" hashValue="+7nnm7cUML7S7dTgLZ0AEzmvXaV2DOBW92V4dW3h7axAbmKQS7cAWuKvEu9UOCwd2jW3OC3wF+0UsZhbUhSeIQ==" saltValue="Pt2kq0cjXsuDOxYtzitgeA==" spinCount="100000" sheet="1" objects="1" scenarios="1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2024-9 - Slezská univerzi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L227"/>
  <sheetViews>
    <sheetView showGridLines="0" tabSelected="1" zoomScale="130" zoomScaleNormal="130" workbookViewId="0">
      <selection activeCell="E4" sqref="E4"/>
    </sheetView>
  </sheetViews>
  <sheetFormatPr defaultRowHeight="11.25"/>
  <cols>
    <col min="1" max="1" width="8.33203125" style="7" customWidth="1"/>
    <col min="2" max="2" width="1.1640625" style="7" customWidth="1"/>
    <col min="3" max="3" width="4.1640625" style="7" customWidth="1"/>
    <col min="4" max="4" width="4.33203125" style="7" customWidth="1"/>
    <col min="5" max="5" width="17.1640625" style="7" customWidth="1"/>
    <col min="6" max="6" width="50.83203125" style="7" customWidth="1"/>
    <col min="7" max="7" width="7.5" style="7" customWidth="1"/>
    <col min="8" max="8" width="14" style="7" customWidth="1"/>
    <col min="9" max="9" width="15.83203125" style="7" customWidth="1"/>
    <col min="10" max="10" width="22.33203125" style="7" customWidth="1"/>
    <col min="11" max="11" width="22.33203125" style="7" hidden="1" customWidth="1"/>
    <col min="12" max="12" width="10.83203125" style="7" hidden="1" customWidth="1"/>
    <col min="13" max="13" width="9.33203125" style="7" hidden="1"/>
    <col min="14" max="19" width="14.1640625" style="7" hidden="1" customWidth="1"/>
    <col min="20" max="20" width="16.33203125" style="7" hidden="1" customWidth="1"/>
    <col min="21" max="21" width="18" style="7" customWidth="1"/>
    <col min="22" max="22" width="16.33203125" style="7" customWidth="1"/>
    <col min="23" max="23" width="12.33203125" style="7" customWidth="1"/>
    <col min="24" max="24" width="15" style="7" customWidth="1"/>
    <col min="25" max="25" width="11" style="7" customWidth="1"/>
    <col min="26" max="26" width="15" style="7" customWidth="1"/>
    <col min="27" max="27" width="16.33203125" style="7" customWidth="1"/>
    <col min="28" max="28" width="11" style="7" customWidth="1"/>
    <col min="29" max="29" width="15" style="7" customWidth="1"/>
    <col min="30" max="30" width="16.33203125" style="7" customWidth="1"/>
    <col min="31" max="42" width="9.33203125" style="7"/>
    <col min="43" max="64" width="9.33203125" style="7" hidden="1"/>
    <col min="65" max="16384" width="9.33203125" style="7"/>
  </cols>
  <sheetData>
    <row r="2" spans="2:55" ht="36.950000000000003" customHeight="1">
      <c r="L2" s="8"/>
      <c r="M2" s="8"/>
      <c r="N2" s="8"/>
      <c r="O2" s="8"/>
      <c r="P2" s="8"/>
      <c r="Q2" s="8"/>
      <c r="R2" s="8"/>
      <c r="S2" s="8"/>
      <c r="T2" s="8"/>
      <c r="U2" s="8"/>
      <c r="AS2" s="9" t="s">
        <v>4</v>
      </c>
      <c r="AY2" s="144" t="s">
        <v>77</v>
      </c>
      <c r="AZ2" s="144" t="s">
        <v>78</v>
      </c>
      <c r="BA2" s="144" t="s">
        <v>1</v>
      </c>
      <c r="BB2" s="144" t="s">
        <v>79</v>
      </c>
      <c r="BC2" s="144" t="s">
        <v>80</v>
      </c>
    </row>
    <row r="3" spans="2:55" ht="6.95" customHeight="1">
      <c r="B3" s="10"/>
      <c r="C3" s="128"/>
      <c r="D3" s="128"/>
      <c r="E3" s="128"/>
      <c r="F3" s="128"/>
      <c r="G3" s="128"/>
      <c r="H3" s="128"/>
      <c r="I3" s="128"/>
      <c r="J3" s="128"/>
      <c r="K3" s="11"/>
      <c r="AS3" s="9" t="s">
        <v>81</v>
      </c>
    </row>
    <row r="4" spans="2:55" ht="24.95" customHeight="1">
      <c r="B4" s="12"/>
      <c r="C4" s="57"/>
      <c r="D4" s="58" t="s">
        <v>82</v>
      </c>
      <c r="E4" s="57"/>
      <c r="F4" s="57"/>
      <c r="G4" s="57"/>
      <c r="H4" s="57"/>
      <c r="I4" s="57"/>
      <c r="J4" s="57"/>
      <c r="L4" s="145" t="s">
        <v>10</v>
      </c>
      <c r="AS4" s="9" t="s">
        <v>3</v>
      </c>
    </row>
    <row r="5" spans="2:55" ht="6.95" customHeight="1">
      <c r="B5" s="12"/>
      <c r="C5" s="57"/>
      <c r="D5" s="57"/>
      <c r="E5" s="57"/>
      <c r="F5" s="57"/>
      <c r="G5" s="57"/>
      <c r="H5" s="57"/>
      <c r="I5" s="57"/>
      <c r="J5" s="57"/>
    </row>
    <row r="6" spans="2:55" s="14" customFormat="1" ht="12" customHeight="1">
      <c r="B6" s="1"/>
      <c r="C6" s="68"/>
      <c r="D6" s="64" t="s">
        <v>14</v>
      </c>
      <c r="E6" s="68"/>
      <c r="F6" s="68"/>
      <c r="G6" s="68"/>
      <c r="H6" s="68"/>
      <c r="I6" s="68"/>
      <c r="J6" s="68"/>
    </row>
    <row r="7" spans="2:55" s="14" customFormat="1" ht="16.5" customHeight="1">
      <c r="B7" s="1"/>
      <c r="C7" s="68"/>
      <c r="D7" s="68"/>
      <c r="E7" s="94" t="s">
        <v>327</v>
      </c>
      <c r="F7" s="183"/>
      <c r="G7" s="183"/>
      <c r="H7" s="183"/>
      <c r="I7" s="68"/>
      <c r="J7" s="68"/>
    </row>
    <row r="8" spans="2:55" s="14" customFormat="1">
      <c r="B8" s="1"/>
      <c r="C8" s="68"/>
      <c r="D8" s="68"/>
      <c r="E8" s="68"/>
      <c r="F8" s="68"/>
      <c r="G8" s="68"/>
      <c r="H8" s="68"/>
      <c r="I8" s="68"/>
      <c r="J8" s="68"/>
    </row>
    <row r="9" spans="2:55" s="14" customFormat="1" ht="12" customHeight="1">
      <c r="B9" s="1"/>
      <c r="C9" s="68"/>
      <c r="D9" s="64" t="s">
        <v>16</v>
      </c>
      <c r="E9" s="68"/>
      <c r="F9" s="65" t="s">
        <v>1</v>
      </c>
      <c r="G9" s="68"/>
      <c r="H9" s="68"/>
      <c r="I9" s="64" t="s">
        <v>17</v>
      </c>
      <c r="J9" s="65" t="s">
        <v>1</v>
      </c>
    </row>
    <row r="10" spans="2:55" s="14" customFormat="1" ht="12" customHeight="1">
      <c r="B10" s="1"/>
      <c r="C10" s="68"/>
      <c r="D10" s="64" t="s">
        <v>18</v>
      </c>
      <c r="E10" s="68"/>
      <c r="F10" s="65" t="s">
        <v>19</v>
      </c>
      <c r="G10" s="68"/>
      <c r="H10" s="68"/>
      <c r="I10" s="64" t="s">
        <v>20</v>
      </c>
      <c r="J10" s="129">
        <f>'Rekapitulace stavby'!AN8</f>
        <v>0</v>
      </c>
    </row>
    <row r="11" spans="2:55" s="14" customFormat="1" ht="10.9" customHeight="1">
      <c r="B11" s="1"/>
      <c r="C11" s="68"/>
      <c r="D11" s="68"/>
      <c r="E11" s="68"/>
      <c r="F11" s="68"/>
      <c r="G11" s="68"/>
      <c r="H11" s="68"/>
      <c r="I11" s="68"/>
      <c r="J11" s="68"/>
    </row>
    <row r="12" spans="2:55" s="14" customFormat="1" ht="12" customHeight="1">
      <c r="B12" s="1"/>
      <c r="C12" s="68"/>
      <c r="D12" s="64" t="s">
        <v>21</v>
      </c>
      <c r="E12" s="68"/>
      <c r="F12" s="68"/>
      <c r="G12" s="68"/>
      <c r="H12" s="68"/>
      <c r="I12" s="64" t="s">
        <v>22</v>
      </c>
      <c r="J12" s="65" t="str">
        <f>IF('Rekapitulace stavby'!AN10="","",'Rekapitulace stavby'!AN10)</f>
        <v/>
      </c>
    </row>
    <row r="13" spans="2:55" s="14" customFormat="1" ht="18" customHeight="1">
      <c r="B13" s="1"/>
      <c r="C13" s="68"/>
      <c r="D13" s="68"/>
      <c r="E13" s="65" t="str">
        <f>IF('Rekapitulace stavby'!E11="","",'Rekapitulace stavby'!E11)</f>
        <v xml:space="preserve"> </v>
      </c>
      <c r="F13" s="68"/>
      <c r="G13" s="68"/>
      <c r="H13" s="68"/>
      <c r="I13" s="64" t="s">
        <v>24</v>
      </c>
      <c r="J13" s="65" t="str">
        <f>IF('Rekapitulace stavby'!AN11="","",'Rekapitulace stavby'!AN11)</f>
        <v/>
      </c>
    </row>
    <row r="14" spans="2:55" s="14" customFormat="1" ht="6.95" customHeight="1">
      <c r="B14" s="1"/>
      <c r="C14" s="68"/>
      <c r="D14" s="68"/>
      <c r="E14" s="68"/>
      <c r="F14" s="68"/>
      <c r="G14" s="68"/>
      <c r="H14" s="68"/>
      <c r="I14" s="68"/>
      <c r="J14" s="68"/>
    </row>
    <row r="15" spans="2:55" s="14" customFormat="1" ht="12" customHeight="1">
      <c r="B15" s="1"/>
      <c r="C15" s="68"/>
      <c r="D15" s="64" t="s">
        <v>25</v>
      </c>
      <c r="E15" s="68"/>
      <c r="F15" s="68"/>
      <c r="G15" s="68"/>
      <c r="H15" s="68"/>
      <c r="I15" s="64" t="s">
        <v>22</v>
      </c>
      <c r="J15" s="65" t="str">
        <f>'Rekapitulace stavby'!AN13</f>
        <v/>
      </c>
    </row>
    <row r="16" spans="2:55" s="14" customFormat="1" ht="18" customHeight="1">
      <c r="B16" s="1"/>
      <c r="C16" s="68"/>
      <c r="D16" s="68"/>
      <c r="E16" s="60" t="str">
        <f>'Rekapitulace stavby'!E14</f>
        <v xml:space="preserve"> </v>
      </c>
      <c r="F16" s="60"/>
      <c r="G16" s="60"/>
      <c r="H16" s="60"/>
      <c r="I16" s="64" t="s">
        <v>24</v>
      </c>
      <c r="J16" s="65" t="str">
        <f>'Rekapitulace stavby'!AN14</f>
        <v/>
      </c>
    </row>
    <row r="17" spans="2:23" s="14" customFormat="1" ht="6.95" customHeight="1">
      <c r="B17" s="1"/>
      <c r="C17" s="68"/>
      <c r="D17" s="68"/>
      <c r="E17" s="68"/>
      <c r="F17" s="68"/>
      <c r="G17" s="68"/>
      <c r="H17" s="68"/>
      <c r="I17" s="68"/>
      <c r="J17" s="68"/>
    </row>
    <row r="18" spans="2:23" s="14" customFormat="1" ht="12" customHeight="1">
      <c r="B18" s="1"/>
      <c r="C18" s="68"/>
      <c r="D18" s="64" t="s">
        <v>26</v>
      </c>
      <c r="E18" s="68"/>
      <c r="F18" s="68"/>
      <c r="G18" s="68"/>
      <c r="H18" s="68"/>
      <c r="I18" s="64" t="s">
        <v>22</v>
      </c>
      <c r="J18" s="65"/>
      <c r="W18" s="68"/>
    </row>
    <row r="19" spans="2:23" s="14" customFormat="1" ht="18" customHeight="1">
      <c r="B19" s="1"/>
      <c r="C19" s="68"/>
      <c r="D19" s="68"/>
      <c r="E19" s="65"/>
      <c r="F19" s="68"/>
      <c r="G19" s="68"/>
      <c r="H19" s="68"/>
      <c r="I19" s="64" t="s">
        <v>24</v>
      </c>
      <c r="J19" s="65"/>
    </row>
    <row r="20" spans="2:23" s="14" customFormat="1" ht="6.95" customHeight="1">
      <c r="B20" s="1"/>
      <c r="C20" s="68"/>
      <c r="D20" s="68"/>
      <c r="E20" s="68"/>
      <c r="F20" s="68"/>
      <c r="G20" s="68"/>
      <c r="H20" s="68"/>
      <c r="I20" s="68"/>
      <c r="J20" s="68"/>
    </row>
    <row r="21" spans="2:23" s="14" customFormat="1" ht="12" customHeight="1">
      <c r="B21" s="1"/>
      <c r="C21" s="68"/>
      <c r="D21" s="64" t="s">
        <v>28</v>
      </c>
      <c r="E21" s="68"/>
      <c r="F21" s="68"/>
      <c r="G21" s="68"/>
      <c r="H21" s="68"/>
      <c r="I21" s="64" t="s">
        <v>22</v>
      </c>
      <c r="J21" s="65" t="str">
        <f>IF('Rekapitulace stavby'!AN19="","",'Rekapitulace stavby'!AN19)</f>
        <v/>
      </c>
    </row>
    <row r="22" spans="2:23" s="14" customFormat="1" ht="18" customHeight="1">
      <c r="B22" s="1"/>
      <c r="C22" s="68"/>
      <c r="D22" s="68"/>
      <c r="E22" s="65" t="str">
        <f>IF('Rekapitulace stavby'!E20="","",'Rekapitulace stavby'!E20)</f>
        <v xml:space="preserve"> </v>
      </c>
      <c r="F22" s="68"/>
      <c r="G22" s="68"/>
      <c r="H22" s="68"/>
      <c r="I22" s="64" t="s">
        <v>24</v>
      </c>
      <c r="J22" s="65" t="str">
        <f>IF('Rekapitulace stavby'!AN20="","",'Rekapitulace stavby'!AN20)</f>
        <v/>
      </c>
    </row>
    <row r="23" spans="2:23" s="14" customFormat="1" ht="6.95" customHeight="1">
      <c r="B23" s="1"/>
      <c r="C23" s="68"/>
      <c r="D23" s="68"/>
      <c r="E23" s="68"/>
      <c r="F23" s="68"/>
      <c r="G23" s="68"/>
      <c r="H23" s="68"/>
      <c r="I23" s="68"/>
      <c r="J23" s="68"/>
    </row>
    <row r="24" spans="2:23" s="14" customFormat="1" ht="12" customHeight="1">
      <c r="B24" s="1"/>
      <c r="C24" s="68"/>
      <c r="D24" s="64" t="s">
        <v>29</v>
      </c>
      <c r="E24" s="68"/>
      <c r="F24" s="68"/>
      <c r="G24" s="68"/>
      <c r="H24" s="68"/>
      <c r="I24" s="68"/>
      <c r="J24" s="68"/>
    </row>
    <row r="25" spans="2:23" s="147" customFormat="1" ht="16.5" customHeight="1">
      <c r="B25" s="146"/>
      <c r="C25" s="184"/>
      <c r="D25" s="184"/>
      <c r="E25" s="66" t="s">
        <v>1</v>
      </c>
      <c r="F25" s="66"/>
      <c r="G25" s="66"/>
      <c r="H25" s="66"/>
      <c r="I25" s="184"/>
      <c r="J25" s="184"/>
    </row>
    <row r="26" spans="2:23" s="14" customFormat="1" ht="6.95" customHeight="1">
      <c r="B26" s="1"/>
      <c r="C26" s="68"/>
      <c r="D26" s="68"/>
      <c r="E26" s="68"/>
      <c r="F26" s="68"/>
      <c r="G26" s="68"/>
      <c r="H26" s="68"/>
      <c r="I26" s="68"/>
      <c r="J26" s="68"/>
    </row>
    <row r="27" spans="2:23" s="14" customFormat="1" ht="6.95" customHeight="1">
      <c r="B27" s="1"/>
      <c r="C27" s="68"/>
      <c r="D27" s="185"/>
      <c r="E27" s="185"/>
      <c r="F27" s="185"/>
      <c r="G27" s="185"/>
      <c r="H27" s="185"/>
      <c r="I27" s="185"/>
      <c r="J27" s="185"/>
      <c r="K27" s="30"/>
    </row>
    <row r="28" spans="2:23" s="14" customFormat="1" ht="25.35" customHeight="1">
      <c r="B28" s="1"/>
      <c r="C28" s="68"/>
      <c r="D28" s="186" t="s">
        <v>30</v>
      </c>
      <c r="E28" s="68"/>
      <c r="F28" s="68"/>
      <c r="G28" s="68"/>
      <c r="H28" s="68"/>
      <c r="I28" s="68"/>
      <c r="J28" s="187">
        <f>ROUND(J126, 2)</f>
        <v>0</v>
      </c>
    </row>
    <row r="29" spans="2:23" s="14" customFormat="1" ht="6.95" customHeight="1">
      <c r="B29" s="1"/>
      <c r="C29" s="68"/>
      <c r="D29" s="185"/>
      <c r="E29" s="185"/>
      <c r="F29" s="185"/>
      <c r="G29" s="185"/>
      <c r="H29" s="185"/>
      <c r="I29" s="185"/>
      <c r="J29" s="185"/>
      <c r="K29" s="30"/>
    </row>
    <row r="30" spans="2:23" s="14" customFormat="1" ht="14.45" customHeight="1">
      <c r="B30" s="1"/>
      <c r="C30" s="68"/>
      <c r="D30" s="68"/>
      <c r="E30" s="68"/>
      <c r="F30" s="188" t="s">
        <v>32</v>
      </c>
      <c r="G30" s="68"/>
      <c r="H30" s="68"/>
      <c r="I30" s="188" t="s">
        <v>31</v>
      </c>
      <c r="J30" s="188" t="s">
        <v>33</v>
      </c>
    </row>
    <row r="31" spans="2:23" s="14" customFormat="1" ht="14.45" customHeight="1">
      <c r="B31" s="1"/>
      <c r="C31" s="68"/>
      <c r="D31" s="189" t="s">
        <v>34</v>
      </c>
      <c r="E31" s="64" t="s">
        <v>35</v>
      </c>
      <c r="F31" s="190">
        <f>J28</f>
        <v>0</v>
      </c>
      <c r="G31" s="68"/>
      <c r="H31" s="68"/>
      <c r="I31" s="191">
        <v>0.21</v>
      </c>
      <c r="J31" s="190">
        <f>F31*0.21</f>
        <v>0</v>
      </c>
    </row>
    <row r="32" spans="2:23" s="14" customFormat="1" ht="14.45" customHeight="1">
      <c r="B32" s="1"/>
      <c r="C32" s="68"/>
      <c r="D32" s="68"/>
      <c r="E32" s="64" t="s">
        <v>36</v>
      </c>
      <c r="F32" s="190">
        <f>ROUND((SUM(BE126:BE226)),  2)</f>
        <v>0</v>
      </c>
      <c r="G32" s="68"/>
      <c r="H32" s="68"/>
      <c r="I32" s="191">
        <v>0.12</v>
      </c>
      <c r="J32" s="190">
        <f>ROUND(((SUM(BE126:BE226))*I32),  2)</f>
        <v>0</v>
      </c>
    </row>
    <row r="33" spans="2:11" s="14" customFormat="1" ht="14.45" hidden="1" customHeight="1">
      <c r="B33" s="1"/>
      <c r="C33" s="68"/>
      <c r="D33" s="68"/>
      <c r="E33" s="64" t="s">
        <v>37</v>
      </c>
      <c r="F33" s="190">
        <f>ROUND((SUM(BF126:BF226)),  2)</f>
        <v>0</v>
      </c>
      <c r="G33" s="68"/>
      <c r="H33" s="68"/>
      <c r="I33" s="191">
        <v>0.21</v>
      </c>
      <c r="J33" s="190">
        <f>0</f>
        <v>0</v>
      </c>
    </row>
    <row r="34" spans="2:11" s="14" customFormat="1" ht="14.45" hidden="1" customHeight="1">
      <c r="B34" s="1"/>
      <c r="C34" s="68"/>
      <c r="D34" s="68"/>
      <c r="E34" s="64" t="s">
        <v>38</v>
      </c>
      <c r="F34" s="190">
        <f>ROUND((SUM(BG126:BG226)),  2)</f>
        <v>0</v>
      </c>
      <c r="G34" s="68"/>
      <c r="H34" s="68"/>
      <c r="I34" s="191">
        <v>0.12</v>
      </c>
      <c r="J34" s="190">
        <f>0</f>
        <v>0</v>
      </c>
    </row>
    <row r="35" spans="2:11" s="14" customFormat="1" ht="14.45" hidden="1" customHeight="1">
      <c r="B35" s="1"/>
      <c r="C35" s="68"/>
      <c r="D35" s="68"/>
      <c r="E35" s="64" t="s">
        <v>39</v>
      </c>
      <c r="F35" s="190">
        <f>ROUND((SUM(BH126:BH226)),  2)</f>
        <v>0</v>
      </c>
      <c r="G35" s="68"/>
      <c r="H35" s="68"/>
      <c r="I35" s="191">
        <v>0</v>
      </c>
      <c r="J35" s="190">
        <f>0</f>
        <v>0</v>
      </c>
    </row>
    <row r="36" spans="2:11" s="14" customFormat="1" ht="6.95" customHeight="1">
      <c r="B36" s="1"/>
      <c r="C36" s="68"/>
      <c r="D36" s="68"/>
      <c r="E36" s="68"/>
      <c r="F36" s="68"/>
      <c r="G36" s="68"/>
      <c r="H36" s="68"/>
      <c r="I36" s="68"/>
      <c r="J36" s="68"/>
    </row>
    <row r="37" spans="2:11" s="14" customFormat="1" ht="25.35" customHeight="1">
      <c r="B37" s="1"/>
      <c r="C37" s="192"/>
      <c r="D37" s="193" t="s">
        <v>40</v>
      </c>
      <c r="E37" s="102"/>
      <c r="F37" s="102"/>
      <c r="G37" s="194" t="s">
        <v>41</v>
      </c>
      <c r="H37" s="195" t="s">
        <v>42</v>
      </c>
      <c r="I37" s="102"/>
      <c r="J37" s="196">
        <f>SUM(J28:J35)</f>
        <v>0</v>
      </c>
      <c r="K37" s="149"/>
    </row>
    <row r="38" spans="2:11" s="14" customFormat="1" ht="14.45" customHeight="1">
      <c r="B38" s="1"/>
      <c r="C38" s="68"/>
      <c r="D38" s="68"/>
      <c r="E38" s="68"/>
      <c r="F38" s="68"/>
      <c r="G38" s="68"/>
      <c r="H38" s="68"/>
      <c r="I38" s="68"/>
      <c r="J38" s="68"/>
    </row>
    <row r="39" spans="2:11" ht="14.45" customHeight="1">
      <c r="B39" s="12"/>
      <c r="C39" s="57"/>
      <c r="D39" s="57"/>
      <c r="E39" s="57"/>
      <c r="F39" s="57"/>
      <c r="G39" s="57"/>
      <c r="H39" s="57"/>
      <c r="I39" s="57"/>
      <c r="J39" s="57"/>
    </row>
    <row r="40" spans="2:11" ht="14.45" customHeight="1">
      <c r="B40" s="12"/>
      <c r="C40" s="57"/>
      <c r="D40" s="57"/>
      <c r="E40" s="57"/>
      <c r="F40" s="57"/>
      <c r="G40" s="57"/>
      <c r="H40" s="57"/>
      <c r="I40" s="57"/>
      <c r="J40" s="57"/>
    </row>
    <row r="41" spans="2:11" ht="14.45" customHeight="1">
      <c r="B41" s="12"/>
      <c r="C41" s="57"/>
      <c r="D41" s="57"/>
      <c r="E41" s="57"/>
      <c r="F41" s="57"/>
      <c r="G41" s="57"/>
      <c r="H41" s="57"/>
      <c r="I41" s="57"/>
      <c r="J41" s="57"/>
    </row>
    <row r="42" spans="2:11" ht="14.45" customHeight="1">
      <c r="B42" s="12"/>
      <c r="C42" s="57"/>
      <c r="D42" s="57"/>
      <c r="E42" s="57"/>
      <c r="F42" s="57"/>
      <c r="G42" s="57"/>
      <c r="H42" s="57"/>
      <c r="I42" s="57"/>
      <c r="J42" s="57"/>
    </row>
    <row r="43" spans="2:11" ht="14.45" customHeight="1">
      <c r="B43" s="12"/>
      <c r="C43" s="57"/>
      <c r="D43" s="57"/>
      <c r="E43" s="57"/>
      <c r="F43" s="57"/>
      <c r="G43" s="57"/>
      <c r="H43" s="57"/>
      <c r="I43" s="57"/>
      <c r="J43" s="57"/>
    </row>
    <row r="44" spans="2:11" ht="14.45" customHeight="1">
      <c r="B44" s="12"/>
      <c r="C44" s="57"/>
      <c r="D44" s="57"/>
      <c r="E44" s="57"/>
      <c r="F44" s="57"/>
      <c r="G44" s="57"/>
      <c r="H44" s="57"/>
      <c r="I44" s="57"/>
      <c r="J44" s="57"/>
    </row>
    <row r="45" spans="2:11" ht="14.45" customHeight="1">
      <c r="B45" s="12"/>
      <c r="C45" s="57"/>
      <c r="D45" s="57"/>
      <c r="E45" s="57"/>
      <c r="F45" s="57"/>
      <c r="G45" s="57"/>
      <c r="H45" s="57"/>
      <c r="I45" s="57"/>
      <c r="J45" s="57"/>
    </row>
    <row r="46" spans="2:11" ht="14.45" customHeight="1">
      <c r="B46" s="12"/>
      <c r="C46" s="57"/>
      <c r="D46" s="57"/>
      <c r="E46" s="57"/>
      <c r="F46" s="57"/>
      <c r="G46" s="57"/>
      <c r="H46" s="57"/>
      <c r="I46" s="57"/>
      <c r="J46" s="57"/>
    </row>
    <row r="47" spans="2:11" ht="14.45" customHeight="1">
      <c r="B47" s="12"/>
      <c r="C47" s="57"/>
      <c r="D47" s="57"/>
      <c r="E47" s="57"/>
      <c r="F47" s="57"/>
      <c r="G47" s="57"/>
      <c r="H47" s="57"/>
      <c r="I47" s="57"/>
      <c r="J47" s="57"/>
    </row>
    <row r="48" spans="2:11" ht="14.45" customHeight="1">
      <c r="B48" s="12"/>
      <c r="C48" s="57"/>
      <c r="D48" s="57"/>
      <c r="E48" s="57"/>
      <c r="F48" s="57"/>
      <c r="G48" s="57"/>
      <c r="H48" s="57"/>
      <c r="I48" s="57"/>
      <c r="J48" s="57"/>
    </row>
    <row r="49" spans="2:11" ht="14.45" customHeight="1">
      <c r="B49" s="12"/>
      <c r="C49" s="57"/>
      <c r="D49" s="57"/>
      <c r="E49" s="57"/>
      <c r="F49" s="57"/>
      <c r="G49" s="57"/>
      <c r="H49" s="57"/>
      <c r="I49" s="57"/>
      <c r="J49" s="57"/>
    </row>
    <row r="50" spans="2:11" s="14" customFormat="1" ht="14.45" customHeight="1">
      <c r="B50" s="1"/>
      <c r="C50" s="68"/>
      <c r="D50" s="86" t="s">
        <v>43</v>
      </c>
      <c r="E50" s="87"/>
      <c r="F50" s="87"/>
      <c r="G50" s="86" t="s">
        <v>44</v>
      </c>
      <c r="H50" s="87"/>
      <c r="I50" s="87"/>
      <c r="J50" s="87"/>
      <c r="K50" s="19"/>
    </row>
    <row r="51" spans="2:11">
      <c r="B51" s="12"/>
      <c r="C51" s="57"/>
      <c r="D51" s="57"/>
      <c r="E51" s="57"/>
      <c r="F51" s="57"/>
      <c r="G51" s="57"/>
      <c r="H51" s="57"/>
      <c r="I51" s="57"/>
      <c r="J51" s="57"/>
    </row>
    <row r="52" spans="2:11">
      <c r="B52" s="12"/>
      <c r="C52" s="57"/>
      <c r="D52" s="57"/>
      <c r="E52" s="57"/>
      <c r="F52" s="57"/>
      <c r="G52" s="57"/>
      <c r="H52" s="57"/>
      <c r="I52" s="57"/>
      <c r="J52" s="57"/>
    </row>
    <row r="53" spans="2:11">
      <c r="B53" s="12"/>
      <c r="C53" s="57"/>
      <c r="D53" s="57"/>
      <c r="E53" s="57"/>
      <c r="F53" s="57"/>
      <c r="G53" s="57"/>
      <c r="H53" s="57"/>
      <c r="I53" s="57"/>
      <c r="J53" s="57"/>
    </row>
    <row r="54" spans="2:11">
      <c r="B54" s="12"/>
      <c r="C54" s="57"/>
      <c r="D54" s="57"/>
      <c r="E54" s="57"/>
      <c r="F54" s="57"/>
      <c r="G54" s="57"/>
      <c r="H54" s="57"/>
      <c r="I54" s="57"/>
      <c r="J54" s="57"/>
    </row>
    <row r="55" spans="2:11">
      <c r="B55" s="12"/>
      <c r="C55" s="57"/>
      <c r="D55" s="57"/>
      <c r="E55" s="57"/>
      <c r="F55" s="57"/>
      <c r="G55" s="57"/>
      <c r="H55" s="57"/>
      <c r="I55" s="57"/>
      <c r="J55" s="57"/>
    </row>
    <row r="56" spans="2:11">
      <c r="B56" s="12"/>
      <c r="C56" s="57"/>
      <c r="D56" s="57"/>
      <c r="E56" s="57"/>
      <c r="F56" s="57"/>
      <c r="G56" s="57"/>
      <c r="H56" s="57"/>
      <c r="I56" s="57"/>
      <c r="J56" s="57"/>
    </row>
    <row r="57" spans="2:11">
      <c r="B57" s="12"/>
      <c r="C57" s="57"/>
      <c r="D57" s="57"/>
      <c r="E57" s="57"/>
      <c r="F57" s="57"/>
      <c r="G57" s="57"/>
      <c r="H57" s="57"/>
      <c r="I57" s="57"/>
      <c r="J57" s="57"/>
    </row>
    <row r="58" spans="2:11">
      <c r="B58" s="12"/>
      <c r="C58" s="57"/>
      <c r="D58" s="57"/>
      <c r="E58" s="57"/>
      <c r="F58" s="57"/>
      <c r="G58" s="57"/>
      <c r="H58" s="57"/>
      <c r="I58" s="57"/>
      <c r="J58" s="57"/>
    </row>
    <row r="59" spans="2:11">
      <c r="B59" s="12"/>
      <c r="C59" s="57"/>
      <c r="D59" s="57"/>
      <c r="E59" s="57"/>
      <c r="F59" s="57"/>
      <c r="G59" s="57"/>
      <c r="H59" s="57"/>
      <c r="I59" s="57"/>
      <c r="J59" s="57"/>
    </row>
    <row r="60" spans="2:11">
      <c r="B60" s="12"/>
      <c r="C60" s="57"/>
      <c r="D60" s="57"/>
      <c r="E60" s="57"/>
      <c r="F60" s="57"/>
      <c r="G60" s="57"/>
      <c r="H60" s="57"/>
      <c r="I60" s="57"/>
      <c r="J60" s="57"/>
    </row>
    <row r="61" spans="2:11" s="14" customFormat="1" ht="12.75">
      <c r="B61" s="1"/>
      <c r="C61" s="68"/>
      <c r="D61" s="88" t="s">
        <v>45</v>
      </c>
      <c r="E61" s="70"/>
      <c r="F61" s="197" t="s">
        <v>46</v>
      </c>
      <c r="G61" s="88" t="s">
        <v>45</v>
      </c>
      <c r="H61" s="70"/>
      <c r="I61" s="70"/>
      <c r="J61" s="198" t="s">
        <v>46</v>
      </c>
      <c r="K61" s="15"/>
    </row>
    <row r="62" spans="2:11">
      <c r="B62" s="12"/>
      <c r="C62" s="57"/>
      <c r="D62" s="57"/>
      <c r="E62" s="57"/>
      <c r="F62" s="57"/>
      <c r="G62" s="57"/>
      <c r="H62" s="57"/>
      <c r="I62" s="57"/>
      <c r="J62" s="57"/>
    </row>
    <row r="63" spans="2:11">
      <c r="B63" s="12"/>
      <c r="C63" s="57"/>
      <c r="D63" s="57"/>
      <c r="E63" s="57"/>
      <c r="F63" s="57"/>
      <c r="G63" s="57"/>
      <c r="H63" s="57"/>
      <c r="I63" s="57"/>
      <c r="J63" s="57"/>
    </row>
    <row r="64" spans="2:11">
      <c r="B64" s="12"/>
      <c r="C64" s="57"/>
      <c r="D64" s="57"/>
      <c r="E64" s="57"/>
      <c r="F64" s="57"/>
      <c r="G64" s="57"/>
      <c r="H64" s="57"/>
      <c r="I64" s="57"/>
      <c r="J64" s="57"/>
    </row>
    <row r="65" spans="2:11" s="14" customFormat="1" ht="12.75">
      <c r="B65" s="1"/>
      <c r="C65" s="68"/>
      <c r="D65" s="86" t="s">
        <v>47</v>
      </c>
      <c r="E65" s="87"/>
      <c r="F65" s="87"/>
      <c r="G65" s="86" t="s">
        <v>48</v>
      </c>
      <c r="H65" s="87"/>
      <c r="I65" s="87"/>
      <c r="J65" s="87"/>
      <c r="K65" s="19"/>
    </row>
    <row r="66" spans="2:11">
      <c r="B66" s="12"/>
      <c r="C66" s="57"/>
      <c r="D66" s="57"/>
      <c r="E66" s="57"/>
      <c r="F66" s="57"/>
      <c r="G66" s="57"/>
      <c r="H66" s="57"/>
      <c r="I66" s="57"/>
      <c r="J66" s="57"/>
    </row>
    <row r="67" spans="2:11">
      <c r="B67" s="12"/>
      <c r="C67" s="57"/>
      <c r="D67" s="57"/>
      <c r="E67" s="57"/>
      <c r="F67" s="57"/>
      <c r="G67" s="57"/>
      <c r="H67" s="57"/>
      <c r="I67" s="57"/>
      <c r="J67" s="57"/>
    </row>
    <row r="68" spans="2:11">
      <c r="B68" s="12"/>
      <c r="C68" s="57"/>
      <c r="D68" s="57"/>
      <c r="E68" s="57"/>
      <c r="F68" s="57"/>
      <c r="G68" s="57"/>
      <c r="H68" s="57"/>
      <c r="I68" s="57"/>
      <c r="J68" s="57"/>
    </row>
    <row r="69" spans="2:11">
      <c r="B69" s="12"/>
      <c r="C69" s="57"/>
      <c r="D69" s="57"/>
      <c r="E69" s="57"/>
      <c r="F69" s="57"/>
      <c r="G69" s="57"/>
      <c r="H69" s="57"/>
      <c r="I69" s="57"/>
      <c r="J69" s="57"/>
    </row>
    <row r="70" spans="2:11">
      <c r="B70" s="12"/>
      <c r="C70" s="57"/>
      <c r="D70" s="57"/>
      <c r="E70" s="57"/>
      <c r="F70" s="57"/>
      <c r="G70" s="57"/>
      <c r="H70" s="57"/>
      <c r="I70" s="57"/>
      <c r="J70" s="57"/>
    </row>
    <row r="71" spans="2:11">
      <c r="B71" s="12"/>
      <c r="C71" s="57"/>
      <c r="D71" s="57"/>
      <c r="E71" s="57"/>
      <c r="F71" s="57"/>
      <c r="G71" s="57"/>
      <c r="H71" s="57"/>
      <c r="I71" s="57"/>
      <c r="J71" s="57"/>
    </row>
    <row r="72" spans="2:11">
      <c r="B72" s="12"/>
      <c r="C72" s="57"/>
      <c r="D72" s="57"/>
      <c r="E72" s="57"/>
      <c r="F72" s="57"/>
      <c r="G72" s="57"/>
      <c r="H72" s="57"/>
      <c r="I72" s="57"/>
      <c r="J72" s="57"/>
    </row>
    <row r="73" spans="2:11">
      <c r="B73" s="12"/>
      <c r="C73" s="57"/>
      <c r="D73" s="57"/>
      <c r="E73" s="57"/>
      <c r="F73" s="57"/>
      <c r="G73" s="57"/>
      <c r="H73" s="57"/>
      <c r="I73" s="57"/>
      <c r="J73" s="57"/>
    </row>
    <row r="74" spans="2:11">
      <c r="B74" s="12"/>
      <c r="C74" s="57"/>
      <c r="D74" s="57"/>
      <c r="E74" s="57"/>
      <c r="F74" s="57"/>
      <c r="G74" s="57"/>
      <c r="H74" s="57"/>
      <c r="I74" s="57"/>
      <c r="J74" s="57"/>
    </row>
    <row r="75" spans="2:11">
      <c r="B75" s="12"/>
      <c r="C75" s="57"/>
      <c r="D75" s="57"/>
      <c r="E75" s="57"/>
      <c r="F75" s="57"/>
      <c r="G75" s="57"/>
      <c r="H75" s="57"/>
      <c r="I75" s="57"/>
      <c r="J75" s="57"/>
    </row>
    <row r="76" spans="2:11" s="14" customFormat="1" ht="12.75">
      <c r="B76" s="1"/>
      <c r="C76" s="68"/>
      <c r="D76" s="88" t="s">
        <v>45</v>
      </c>
      <c r="E76" s="70"/>
      <c r="F76" s="197" t="s">
        <v>46</v>
      </c>
      <c r="G76" s="88" t="s">
        <v>45</v>
      </c>
      <c r="H76" s="70"/>
      <c r="I76" s="70"/>
      <c r="J76" s="198" t="s">
        <v>46</v>
      </c>
      <c r="K76" s="15"/>
    </row>
    <row r="77" spans="2:11" s="14" customFormat="1" ht="14.45" customHeight="1">
      <c r="B77" s="20"/>
      <c r="C77" s="89"/>
      <c r="D77" s="89"/>
      <c r="E77" s="89"/>
      <c r="F77" s="89"/>
      <c r="G77" s="89"/>
      <c r="H77" s="89"/>
      <c r="I77" s="89"/>
      <c r="J77" s="89"/>
      <c r="K77" s="21"/>
    </row>
    <row r="78" spans="2:11">
      <c r="C78" s="57"/>
      <c r="D78" s="57"/>
      <c r="E78" s="57"/>
      <c r="F78" s="57"/>
      <c r="G78" s="57"/>
      <c r="H78" s="57"/>
      <c r="I78" s="57"/>
      <c r="J78" s="57"/>
    </row>
    <row r="79" spans="2:11">
      <c r="C79" s="57"/>
      <c r="D79" s="57"/>
      <c r="E79" s="57"/>
      <c r="F79" s="57"/>
      <c r="G79" s="57"/>
      <c r="H79" s="57"/>
      <c r="I79" s="57"/>
      <c r="J79" s="57"/>
    </row>
    <row r="80" spans="2:11">
      <c r="C80" s="57"/>
      <c r="D80" s="57"/>
      <c r="E80" s="57"/>
      <c r="F80" s="57"/>
      <c r="G80" s="57"/>
      <c r="H80" s="57"/>
      <c r="I80" s="57"/>
      <c r="J80" s="57"/>
    </row>
    <row r="81" spans="2:46" s="14" customFormat="1" ht="6.95" customHeight="1">
      <c r="B81" s="22"/>
      <c r="C81" s="90"/>
      <c r="D81" s="90"/>
      <c r="E81" s="90"/>
      <c r="F81" s="90"/>
      <c r="G81" s="90"/>
      <c r="H81" s="90"/>
      <c r="I81" s="90"/>
      <c r="J81" s="90"/>
      <c r="K81" s="23"/>
    </row>
    <row r="82" spans="2:46" s="14" customFormat="1" ht="24.95" customHeight="1">
      <c r="B82" s="1"/>
      <c r="C82" s="58" t="s">
        <v>83</v>
      </c>
      <c r="D82" s="68"/>
      <c r="E82" s="68"/>
      <c r="F82" s="68"/>
      <c r="G82" s="68"/>
      <c r="H82" s="68"/>
      <c r="I82" s="68"/>
      <c r="J82" s="68"/>
    </row>
    <row r="83" spans="2:46" s="14" customFormat="1" ht="6.95" customHeight="1">
      <c r="B83" s="1"/>
      <c r="C83" s="68"/>
      <c r="D83" s="68"/>
      <c r="E83" s="68"/>
      <c r="F83" s="68"/>
      <c r="G83" s="68"/>
      <c r="H83" s="68"/>
      <c r="I83" s="68"/>
      <c r="J83" s="68"/>
    </row>
    <row r="84" spans="2:46" s="14" customFormat="1" ht="12" customHeight="1">
      <c r="B84" s="1"/>
      <c r="C84" s="64" t="s">
        <v>14</v>
      </c>
      <c r="D84" s="68"/>
      <c r="E84" s="68"/>
      <c r="F84" s="68"/>
      <c r="G84" s="68"/>
      <c r="H84" s="68"/>
      <c r="I84" s="68"/>
      <c r="J84" s="68"/>
    </row>
    <row r="85" spans="2:46" s="14" customFormat="1" ht="16.5" customHeight="1">
      <c r="B85" s="1"/>
      <c r="C85" s="68"/>
      <c r="D85" s="68"/>
      <c r="E85" s="94" t="str">
        <f>E7</f>
        <v>Slezská univerzita - OPF v Karviné - Oprava interiéru přednáškového sálu</v>
      </c>
      <c r="F85" s="183"/>
      <c r="G85" s="183"/>
      <c r="H85" s="183"/>
      <c r="I85" s="68"/>
      <c r="J85" s="68"/>
    </row>
    <row r="86" spans="2:46" s="14" customFormat="1" ht="6.95" customHeight="1">
      <c r="B86" s="1"/>
      <c r="C86" s="68"/>
      <c r="D86" s="68"/>
      <c r="E86" s="68"/>
      <c r="F86" s="68"/>
      <c r="G86" s="68"/>
      <c r="H86" s="68"/>
      <c r="I86" s="68"/>
      <c r="J86" s="68"/>
    </row>
    <row r="87" spans="2:46" s="14" customFormat="1" ht="12" customHeight="1">
      <c r="B87" s="1"/>
      <c r="C87" s="64" t="s">
        <v>18</v>
      </c>
      <c r="D87" s="68"/>
      <c r="E87" s="68"/>
      <c r="F87" s="65" t="str">
        <f>F10</f>
        <v>UNIVERZITNÍ NÁMĚSTÍ 1934/3, 733 40 KARVINÁ</v>
      </c>
      <c r="G87" s="68"/>
      <c r="H87" s="68"/>
      <c r="I87" s="64" t="s">
        <v>20</v>
      </c>
      <c r="J87" s="129">
        <f>IF(J10="","",J10)</f>
        <v>0</v>
      </c>
    </row>
    <row r="88" spans="2:46" s="14" customFormat="1" ht="6.95" customHeight="1">
      <c r="B88" s="1"/>
      <c r="C88" s="68"/>
      <c r="D88" s="68"/>
      <c r="E88" s="68"/>
      <c r="F88" s="68"/>
      <c r="G88" s="68"/>
      <c r="H88" s="68"/>
      <c r="I88" s="68"/>
      <c r="J88" s="68"/>
    </row>
    <row r="89" spans="2:46" s="14" customFormat="1" ht="15.2" customHeight="1">
      <c r="B89" s="1"/>
      <c r="C89" s="64" t="s">
        <v>21</v>
      </c>
      <c r="D89" s="68"/>
      <c r="E89" s="68"/>
      <c r="F89" s="65" t="str">
        <f>E13</f>
        <v xml:space="preserve"> </v>
      </c>
      <c r="G89" s="68"/>
      <c r="H89" s="68"/>
      <c r="I89" s="64" t="s">
        <v>26</v>
      </c>
      <c r="J89" s="199">
        <f>E19</f>
        <v>0</v>
      </c>
    </row>
    <row r="90" spans="2:46" s="14" customFormat="1" ht="15.2" customHeight="1">
      <c r="B90" s="1"/>
      <c r="C90" s="64" t="s">
        <v>25</v>
      </c>
      <c r="D90" s="68"/>
      <c r="E90" s="68"/>
      <c r="F90" s="65" t="str">
        <f>IF(E16="","",E16)</f>
        <v xml:space="preserve"> </v>
      </c>
      <c r="G90" s="68"/>
      <c r="H90" s="68"/>
      <c r="I90" s="64" t="s">
        <v>28</v>
      </c>
      <c r="J90" s="199" t="str">
        <f>E22</f>
        <v xml:space="preserve"> </v>
      </c>
    </row>
    <row r="91" spans="2:46" s="14" customFormat="1" ht="10.35" customHeight="1">
      <c r="B91" s="1"/>
      <c r="C91" s="68"/>
      <c r="D91" s="68"/>
      <c r="E91" s="68"/>
      <c r="F91" s="68"/>
      <c r="G91" s="68"/>
      <c r="H91" s="68"/>
      <c r="I91" s="68"/>
      <c r="J91" s="68"/>
    </row>
    <row r="92" spans="2:46" s="14" customFormat="1" ht="29.25" customHeight="1">
      <c r="B92" s="1"/>
      <c r="C92" s="200" t="s">
        <v>84</v>
      </c>
      <c r="D92" s="192"/>
      <c r="E92" s="192"/>
      <c r="F92" s="192"/>
      <c r="G92" s="192"/>
      <c r="H92" s="192"/>
      <c r="I92" s="192"/>
      <c r="J92" s="201" t="s">
        <v>85</v>
      </c>
      <c r="K92" s="148"/>
    </row>
    <row r="93" spans="2:46" s="14" customFormat="1" ht="10.35" customHeight="1">
      <c r="B93" s="1"/>
      <c r="C93" s="68"/>
      <c r="D93" s="68"/>
      <c r="E93" s="68"/>
      <c r="F93" s="68"/>
      <c r="G93" s="68"/>
      <c r="H93" s="68"/>
      <c r="I93" s="68"/>
      <c r="J93" s="68"/>
    </row>
    <row r="94" spans="2:46" s="14" customFormat="1" ht="22.9" customHeight="1">
      <c r="B94" s="1"/>
      <c r="C94" s="202" t="s">
        <v>86</v>
      </c>
      <c r="D94" s="68"/>
      <c r="E94" s="68"/>
      <c r="F94" s="68"/>
      <c r="G94" s="68"/>
      <c r="H94" s="68"/>
      <c r="I94" s="68"/>
      <c r="J94" s="187">
        <f>J126</f>
        <v>0</v>
      </c>
      <c r="AT94" s="9" t="s">
        <v>87</v>
      </c>
    </row>
    <row r="95" spans="2:46" s="151" customFormat="1" ht="24.95" customHeight="1">
      <c r="B95" s="150"/>
      <c r="C95" s="203"/>
      <c r="D95" s="204" t="s">
        <v>88</v>
      </c>
      <c r="E95" s="205"/>
      <c r="F95" s="205"/>
      <c r="G95" s="205"/>
      <c r="H95" s="205"/>
      <c r="I95" s="205"/>
      <c r="J95" s="206">
        <f>J127</f>
        <v>0</v>
      </c>
    </row>
    <row r="96" spans="2:46" s="153" customFormat="1" ht="19.899999999999999" customHeight="1">
      <c r="B96" s="152"/>
      <c r="C96" s="207"/>
      <c r="D96" s="208" t="s">
        <v>89</v>
      </c>
      <c r="E96" s="209"/>
      <c r="F96" s="209"/>
      <c r="G96" s="209"/>
      <c r="H96" s="209"/>
      <c r="I96" s="209"/>
      <c r="J96" s="210">
        <f>J128</f>
        <v>0</v>
      </c>
    </row>
    <row r="97" spans="2:11" s="153" customFormat="1" ht="19.899999999999999" customHeight="1">
      <c r="B97" s="152"/>
      <c r="C97" s="207"/>
      <c r="D97" s="208" t="s">
        <v>90</v>
      </c>
      <c r="E97" s="209"/>
      <c r="F97" s="209"/>
      <c r="G97" s="209"/>
      <c r="H97" s="209"/>
      <c r="I97" s="209"/>
      <c r="J97" s="210">
        <f>J134</f>
        <v>0</v>
      </c>
    </row>
    <row r="98" spans="2:11" s="153" customFormat="1" ht="19.899999999999999" customHeight="1">
      <c r="B98" s="152"/>
      <c r="C98" s="207"/>
      <c r="D98" s="208" t="s">
        <v>91</v>
      </c>
      <c r="E98" s="209"/>
      <c r="F98" s="209"/>
      <c r="G98" s="209"/>
      <c r="H98" s="209"/>
      <c r="I98" s="209"/>
      <c r="J98" s="210">
        <f>J154</f>
        <v>0</v>
      </c>
    </row>
    <row r="99" spans="2:11" s="151" customFormat="1" ht="24.95" customHeight="1">
      <c r="B99" s="150"/>
      <c r="C99" s="203"/>
      <c r="D99" s="204" t="s">
        <v>92</v>
      </c>
      <c r="E99" s="205"/>
      <c r="F99" s="205"/>
      <c r="G99" s="205"/>
      <c r="H99" s="205"/>
      <c r="I99" s="205"/>
      <c r="J99" s="206">
        <f>J167</f>
        <v>0</v>
      </c>
    </row>
    <row r="100" spans="2:11" s="153" customFormat="1" ht="19.899999999999999" customHeight="1">
      <c r="B100" s="152"/>
      <c r="C100" s="207"/>
      <c r="D100" s="208" t="s">
        <v>93</v>
      </c>
      <c r="E100" s="209"/>
      <c r="F100" s="209"/>
      <c r="G100" s="209"/>
      <c r="H100" s="209"/>
      <c r="I100" s="209"/>
      <c r="J100" s="210">
        <f>J168</f>
        <v>0</v>
      </c>
    </row>
    <row r="101" spans="2:11" s="153" customFormat="1" ht="19.899999999999999" customHeight="1">
      <c r="B101" s="152"/>
      <c r="C101" s="207"/>
      <c r="D101" s="208" t="s">
        <v>94</v>
      </c>
      <c r="E101" s="209"/>
      <c r="F101" s="209"/>
      <c r="G101" s="209"/>
      <c r="H101" s="209"/>
      <c r="I101" s="209"/>
      <c r="J101" s="210">
        <f>J180</f>
        <v>0</v>
      </c>
    </row>
    <row r="102" spans="2:11" s="153" customFormat="1" ht="19.899999999999999" customHeight="1">
      <c r="B102" s="152"/>
      <c r="C102" s="207"/>
      <c r="D102" s="208" t="s">
        <v>95</v>
      </c>
      <c r="E102" s="209"/>
      <c r="F102" s="209"/>
      <c r="G102" s="209"/>
      <c r="H102" s="209"/>
      <c r="I102" s="209"/>
      <c r="J102" s="210">
        <f>J190</f>
        <v>0</v>
      </c>
    </row>
    <row r="103" spans="2:11" s="151" customFormat="1" ht="24.95" customHeight="1">
      <c r="B103" s="150"/>
      <c r="C103" s="203"/>
      <c r="D103" s="204" t="s">
        <v>96</v>
      </c>
      <c r="E103" s="205"/>
      <c r="F103" s="205"/>
      <c r="G103" s="205"/>
      <c r="H103" s="205"/>
      <c r="I103" s="205"/>
      <c r="J103" s="206">
        <f>J195</f>
        <v>0</v>
      </c>
    </row>
    <row r="104" spans="2:11" s="151" customFormat="1" ht="24.95" customHeight="1">
      <c r="B104" s="150"/>
      <c r="C104" s="203"/>
      <c r="D104" s="204" t="s">
        <v>97</v>
      </c>
      <c r="E104" s="205"/>
      <c r="F104" s="205"/>
      <c r="G104" s="205"/>
      <c r="H104" s="205"/>
      <c r="I104" s="205"/>
      <c r="J104" s="206">
        <f>J204</f>
        <v>0</v>
      </c>
    </row>
    <row r="105" spans="2:11" s="153" customFormat="1" ht="19.899999999999999" customHeight="1">
      <c r="B105" s="152"/>
      <c r="C105" s="207"/>
      <c r="D105" s="208" t="s">
        <v>98</v>
      </c>
      <c r="E105" s="209"/>
      <c r="F105" s="209"/>
      <c r="G105" s="209"/>
      <c r="H105" s="209"/>
      <c r="I105" s="209"/>
      <c r="J105" s="210">
        <f>J205</f>
        <v>0</v>
      </c>
    </row>
    <row r="106" spans="2:11" s="153" customFormat="1" ht="19.899999999999999" customHeight="1">
      <c r="B106" s="152"/>
      <c r="C106" s="207"/>
      <c r="D106" s="208" t="s">
        <v>99</v>
      </c>
      <c r="E106" s="209"/>
      <c r="F106" s="209"/>
      <c r="G106" s="209"/>
      <c r="H106" s="209"/>
      <c r="I106" s="209"/>
      <c r="J106" s="210">
        <f>J214</f>
        <v>0</v>
      </c>
    </row>
    <row r="107" spans="2:11" s="153" customFormat="1" ht="19.899999999999999" customHeight="1">
      <c r="B107" s="152"/>
      <c r="C107" s="207"/>
      <c r="D107" s="208" t="s">
        <v>100</v>
      </c>
      <c r="E107" s="209"/>
      <c r="F107" s="209"/>
      <c r="G107" s="209"/>
      <c r="H107" s="209"/>
      <c r="I107" s="209"/>
      <c r="J107" s="210">
        <f>J219</f>
        <v>0</v>
      </c>
    </row>
    <row r="108" spans="2:11" s="153" customFormat="1" ht="19.899999999999999" customHeight="1">
      <c r="B108" s="152"/>
      <c r="C108" s="207"/>
      <c r="D108" s="208" t="s">
        <v>101</v>
      </c>
      <c r="E108" s="209"/>
      <c r="F108" s="209"/>
      <c r="G108" s="209"/>
      <c r="H108" s="209"/>
      <c r="I108" s="209"/>
      <c r="J108" s="210">
        <f>J222</f>
        <v>0</v>
      </c>
    </row>
    <row r="109" spans="2:11" s="14" customFormat="1" ht="21.75" customHeight="1">
      <c r="B109" s="1"/>
      <c r="C109" s="68"/>
      <c r="D109" s="68"/>
      <c r="E109" s="68"/>
      <c r="F109" s="68"/>
      <c r="G109" s="68"/>
      <c r="H109" s="68"/>
      <c r="I109" s="68"/>
      <c r="J109" s="68"/>
    </row>
    <row r="110" spans="2:11" s="14" customFormat="1" ht="6.95" customHeight="1">
      <c r="B110" s="20"/>
      <c r="C110" s="89"/>
      <c r="D110" s="89"/>
      <c r="E110" s="89"/>
      <c r="F110" s="89"/>
      <c r="G110" s="89"/>
      <c r="H110" s="89"/>
      <c r="I110" s="89"/>
      <c r="J110" s="89"/>
      <c r="K110" s="21"/>
    </row>
    <row r="111" spans="2:11">
      <c r="C111" s="57"/>
      <c r="D111" s="57"/>
      <c r="E111" s="57"/>
      <c r="F111" s="57"/>
      <c r="G111" s="57"/>
      <c r="H111" s="57"/>
      <c r="I111" s="57"/>
      <c r="J111" s="57"/>
    </row>
    <row r="112" spans="2:11">
      <c r="C112" s="57"/>
      <c r="D112" s="57"/>
      <c r="E112" s="57"/>
      <c r="F112" s="57"/>
      <c r="G112" s="57"/>
      <c r="H112" s="57"/>
      <c r="I112" s="57"/>
      <c r="J112" s="57"/>
    </row>
    <row r="113" spans="2:62">
      <c r="C113" s="57"/>
      <c r="D113" s="57"/>
      <c r="E113" s="57"/>
      <c r="F113" s="57"/>
      <c r="G113" s="57"/>
      <c r="H113" s="57"/>
      <c r="I113" s="57"/>
      <c r="J113" s="57"/>
    </row>
    <row r="114" spans="2:62" s="14" customFormat="1" ht="6.95" customHeight="1">
      <c r="B114" s="22"/>
      <c r="C114" s="90"/>
      <c r="D114" s="90"/>
      <c r="E114" s="90"/>
      <c r="F114" s="90"/>
      <c r="G114" s="90"/>
      <c r="H114" s="90"/>
      <c r="I114" s="90"/>
      <c r="J114" s="90"/>
      <c r="K114" s="23"/>
    </row>
    <row r="115" spans="2:62" s="14" customFormat="1" ht="24.95" customHeight="1">
      <c r="B115" s="1"/>
      <c r="C115" s="58" t="s">
        <v>102</v>
      </c>
      <c r="D115" s="68"/>
      <c r="E115" s="68"/>
      <c r="F115" s="68"/>
      <c r="G115" s="68"/>
      <c r="H115" s="68"/>
      <c r="I115" s="68"/>
      <c r="J115" s="68"/>
    </row>
    <row r="116" spans="2:62" s="14" customFormat="1" ht="6.95" customHeight="1">
      <c r="B116" s="1"/>
      <c r="C116" s="68"/>
      <c r="D116" s="68"/>
      <c r="E116" s="68"/>
      <c r="F116" s="68"/>
      <c r="G116" s="68"/>
      <c r="H116" s="68"/>
      <c r="I116" s="68"/>
      <c r="J116" s="68"/>
    </row>
    <row r="117" spans="2:62" s="14" customFormat="1" ht="12" customHeight="1">
      <c r="B117" s="1"/>
      <c r="C117" s="64" t="s">
        <v>14</v>
      </c>
      <c r="D117" s="68"/>
      <c r="E117" s="68"/>
      <c r="F117" s="68"/>
      <c r="G117" s="68"/>
      <c r="H117" s="68"/>
      <c r="I117" s="68"/>
      <c r="J117" s="68"/>
    </row>
    <row r="118" spans="2:62" s="14" customFormat="1" ht="16.5" customHeight="1">
      <c r="B118" s="1"/>
      <c r="C118" s="68"/>
      <c r="D118" s="68"/>
      <c r="E118" s="94" t="str">
        <f>E7</f>
        <v>Slezská univerzita - OPF v Karviné - Oprava interiéru přednáškového sálu</v>
      </c>
      <c r="F118" s="183"/>
      <c r="G118" s="183"/>
      <c r="H118" s="183"/>
      <c r="I118" s="68"/>
      <c r="J118" s="68"/>
    </row>
    <row r="119" spans="2:62" s="14" customFormat="1" ht="6.95" customHeight="1">
      <c r="B119" s="1"/>
      <c r="C119" s="68"/>
      <c r="D119" s="68"/>
      <c r="E119" s="68"/>
      <c r="F119" s="68"/>
      <c r="G119" s="68"/>
      <c r="H119" s="68"/>
      <c r="I119" s="68"/>
      <c r="J119" s="68"/>
    </row>
    <row r="120" spans="2:62" s="14" customFormat="1" ht="12" customHeight="1">
      <c r="B120" s="1"/>
      <c r="C120" s="64" t="s">
        <v>18</v>
      </c>
      <c r="D120" s="68"/>
      <c r="E120" s="68"/>
      <c r="F120" s="65" t="str">
        <f>F10</f>
        <v>UNIVERZITNÍ NÁMĚSTÍ 1934/3, 733 40 KARVINÁ</v>
      </c>
      <c r="G120" s="68"/>
      <c r="H120" s="68"/>
      <c r="I120" s="64" t="s">
        <v>20</v>
      </c>
      <c r="J120" s="129">
        <f>IF(J10="","",J10)</f>
        <v>0</v>
      </c>
    </row>
    <row r="121" spans="2:62" s="14" customFormat="1" ht="6.95" customHeight="1">
      <c r="B121" s="1"/>
      <c r="C121" s="68"/>
      <c r="D121" s="68"/>
      <c r="E121" s="68"/>
      <c r="F121" s="68"/>
      <c r="G121" s="68"/>
      <c r="H121" s="68"/>
      <c r="I121" s="68"/>
      <c r="J121" s="68"/>
    </row>
    <row r="122" spans="2:62" s="14" customFormat="1" ht="15.2" customHeight="1">
      <c r="B122" s="1"/>
      <c r="C122" s="64" t="s">
        <v>21</v>
      </c>
      <c r="D122" s="68"/>
      <c r="E122" s="68"/>
      <c r="F122" s="65" t="str">
        <f>E13</f>
        <v xml:space="preserve"> </v>
      </c>
      <c r="G122" s="68"/>
      <c r="H122" s="68"/>
      <c r="I122" s="64" t="s">
        <v>26</v>
      </c>
      <c r="J122" s="199">
        <f>E19</f>
        <v>0</v>
      </c>
    </row>
    <row r="123" spans="2:62" s="14" customFormat="1" ht="15.2" customHeight="1">
      <c r="B123" s="1"/>
      <c r="C123" s="64" t="s">
        <v>25</v>
      </c>
      <c r="D123" s="68"/>
      <c r="E123" s="68"/>
      <c r="F123" s="65" t="str">
        <f>IF(E16="","",E16)</f>
        <v xml:space="preserve"> </v>
      </c>
      <c r="G123" s="68"/>
      <c r="H123" s="68"/>
      <c r="I123" s="64" t="s">
        <v>28</v>
      </c>
      <c r="J123" s="199" t="str">
        <f>E22</f>
        <v xml:space="preserve"> </v>
      </c>
    </row>
    <row r="124" spans="2:62" s="14" customFormat="1" ht="10.35" customHeight="1">
      <c r="B124" s="1"/>
      <c r="C124" s="68"/>
      <c r="D124" s="68"/>
      <c r="E124" s="68"/>
      <c r="F124" s="68"/>
      <c r="G124" s="68"/>
      <c r="H124" s="68"/>
      <c r="I124" s="68"/>
      <c r="J124" s="68"/>
    </row>
    <row r="125" spans="2:62" s="126" customFormat="1" ht="29.25" customHeight="1">
      <c r="B125" s="125"/>
      <c r="C125" s="131" t="s">
        <v>103</v>
      </c>
      <c r="D125" s="132" t="s">
        <v>55</v>
      </c>
      <c r="E125" s="132" t="s">
        <v>51</v>
      </c>
      <c r="F125" s="132" t="s">
        <v>52</v>
      </c>
      <c r="G125" s="132" t="s">
        <v>104</v>
      </c>
      <c r="H125" s="132" t="s">
        <v>105</v>
      </c>
      <c r="I125" s="132" t="s">
        <v>106</v>
      </c>
      <c r="J125" s="133" t="s">
        <v>85</v>
      </c>
      <c r="K125" s="154" t="s">
        <v>107</v>
      </c>
      <c r="L125" s="36" t="s">
        <v>1</v>
      </c>
      <c r="M125" s="37" t="s">
        <v>34</v>
      </c>
      <c r="N125" s="37" t="s">
        <v>108</v>
      </c>
      <c r="O125" s="37" t="s">
        <v>109</v>
      </c>
      <c r="P125" s="37" t="s">
        <v>110</v>
      </c>
      <c r="Q125" s="37" t="s">
        <v>111</v>
      </c>
      <c r="R125" s="37" t="s">
        <v>112</v>
      </c>
      <c r="S125" s="38" t="s">
        <v>113</v>
      </c>
    </row>
    <row r="126" spans="2:62" s="14" customFormat="1" ht="22.9" customHeight="1">
      <c r="B126" s="1"/>
      <c r="C126" s="106" t="s">
        <v>114</v>
      </c>
      <c r="D126" s="68"/>
      <c r="E126" s="68"/>
      <c r="F126" s="68"/>
      <c r="G126" s="68"/>
      <c r="H126" s="68"/>
      <c r="I126" s="68"/>
      <c r="J126" s="211">
        <f>J127+J167+J195+J204</f>
        <v>0</v>
      </c>
      <c r="L126" s="39"/>
      <c r="M126" s="30"/>
      <c r="N126" s="30"/>
      <c r="O126" s="155"/>
      <c r="P126" s="30"/>
      <c r="Q126" s="155"/>
      <c r="R126" s="30"/>
      <c r="S126" s="156"/>
      <c r="U126" s="157"/>
      <c r="AS126" s="9" t="s">
        <v>69</v>
      </c>
      <c r="AT126" s="9" t="s">
        <v>87</v>
      </c>
      <c r="BJ126" s="158">
        <f>BJ127+BJ167+BJ195+BJ204</f>
        <v>0</v>
      </c>
    </row>
    <row r="127" spans="2:62" s="160" customFormat="1" ht="25.9" customHeight="1">
      <c r="B127" s="159"/>
      <c r="C127" s="212"/>
      <c r="D127" s="213" t="s">
        <v>69</v>
      </c>
      <c r="E127" s="214" t="s">
        <v>115</v>
      </c>
      <c r="F127" s="214" t="s">
        <v>116</v>
      </c>
      <c r="G127" s="212"/>
      <c r="H127" s="212"/>
      <c r="I127" s="212"/>
      <c r="J127" s="215">
        <f>J128+J134+J154</f>
        <v>0</v>
      </c>
      <c r="L127" s="162"/>
      <c r="O127" s="163">
        <f>O128+O134+O154</f>
        <v>1414.39795</v>
      </c>
      <c r="Q127" s="163">
        <f>Q128+Q134+Q154</f>
        <v>2.8821598000000002</v>
      </c>
      <c r="S127" s="164">
        <f>S128+S134+S154</f>
        <v>3.0406597999999998</v>
      </c>
      <c r="AQ127" s="161" t="s">
        <v>75</v>
      </c>
      <c r="AS127" s="165" t="s">
        <v>69</v>
      </c>
      <c r="AT127" s="165" t="s">
        <v>70</v>
      </c>
      <c r="AX127" s="161" t="s">
        <v>117</v>
      </c>
      <c r="BJ127" s="166">
        <f>BJ128+BJ134+BJ154</f>
        <v>0</v>
      </c>
    </row>
    <row r="128" spans="2:62" s="160" customFormat="1" ht="22.9" customHeight="1">
      <c r="B128" s="159"/>
      <c r="C128" s="212"/>
      <c r="D128" s="213" t="s">
        <v>69</v>
      </c>
      <c r="E128" s="229" t="s">
        <v>118</v>
      </c>
      <c r="F128" s="230" t="s">
        <v>119</v>
      </c>
      <c r="G128" s="212"/>
      <c r="H128" s="212"/>
      <c r="I128" s="212"/>
      <c r="J128" s="244">
        <f>SUM(J129:J132)</f>
        <v>0</v>
      </c>
      <c r="L128" s="162"/>
      <c r="O128" s="163">
        <f>SUM(O129:O133)</f>
        <v>112.19635</v>
      </c>
      <c r="Q128" s="163">
        <f>SUM(Q129:Q133)</f>
        <v>2.8821598000000002</v>
      </c>
      <c r="S128" s="164">
        <f>SUM(S129:S133)</f>
        <v>3.0406597999999998</v>
      </c>
      <c r="AQ128" s="161" t="s">
        <v>75</v>
      </c>
      <c r="AS128" s="165" t="s">
        <v>69</v>
      </c>
      <c r="AT128" s="165" t="s">
        <v>75</v>
      </c>
      <c r="AX128" s="161" t="s">
        <v>117</v>
      </c>
      <c r="BJ128" s="166">
        <f>SUM(BJ129:BJ133)</f>
        <v>0</v>
      </c>
    </row>
    <row r="129" spans="2:64" s="14" customFormat="1" ht="16.5" customHeight="1">
      <c r="B129" s="1"/>
      <c r="C129" s="221" t="s">
        <v>75</v>
      </c>
      <c r="D129" s="221" t="s">
        <v>120</v>
      </c>
      <c r="E129" s="222" t="s">
        <v>121</v>
      </c>
      <c r="F129" s="223" t="s">
        <v>290</v>
      </c>
      <c r="G129" s="224" t="s">
        <v>122</v>
      </c>
      <c r="H129" s="225">
        <v>105</v>
      </c>
      <c r="I129" s="4">
        <v>0</v>
      </c>
      <c r="J129" s="245">
        <f>ROUND(I129*H129,2)</f>
        <v>0</v>
      </c>
      <c r="K129" s="2"/>
      <c r="L129" s="167" t="s">
        <v>1</v>
      </c>
      <c r="M129" s="168" t="s">
        <v>35</v>
      </c>
      <c r="N129" s="169">
        <v>0.245</v>
      </c>
      <c r="O129" s="169">
        <f>N129*H129</f>
        <v>25.724999999999998</v>
      </c>
      <c r="P129" s="169">
        <v>2.6440000000000002E-2</v>
      </c>
      <c r="Q129" s="169">
        <f>P129*H129</f>
        <v>2.7762000000000002</v>
      </c>
      <c r="R129" s="169">
        <v>2.5999999999999999E-2</v>
      </c>
      <c r="S129" s="170">
        <f>R129*H129</f>
        <v>2.73</v>
      </c>
      <c r="AQ129" s="171" t="s">
        <v>123</v>
      </c>
      <c r="AS129" s="171" t="s">
        <v>120</v>
      </c>
      <c r="AT129" s="171" t="s">
        <v>81</v>
      </c>
      <c r="AX129" s="9" t="s">
        <v>117</v>
      </c>
      <c r="BD129" s="157">
        <f>IF(M129="základní",J129,0)</f>
        <v>0</v>
      </c>
      <c r="BE129" s="157">
        <f>IF(M129="snížená",J129,0)</f>
        <v>0</v>
      </c>
      <c r="BF129" s="157">
        <f>IF(M129="zákl. přenesená",J129,0)</f>
        <v>0</v>
      </c>
      <c r="BG129" s="157">
        <f>IF(M129="sníž. přenesená",J129,0)</f>
        <v>0</v>
      </c>
      <c r="BH129" s="157">
        <f>IF(M129="nulová",J129,0)</f>
        <v>0</v>
      </c>
      <c r="BI129" s="9" t="s">
        <v>75</v>
      </c>
      <c r="BJ129" s="157">
        <f>ROUND(I129*H129,2)</f>
        <v>0</v>
      </c>
      <c r="BK129" s="9" t="s">
        <v>123</v>
      </c>
      <c r="BL129" s="171" t="s">
        <v>124</v>
      </c>
    </row>
    <row r="130" spans="2:64" s="14" customFormat="1" ht="19.5">
      <c r="B130" s="1"/>
      <c r="C130" s="68"/>
      <c r="D130" s="216" t="s">
        <v>125</v>
      </c>
      <c r="E130" s="68"/>
      <c r="F130" s="217" t="s">
        <v>126</v>
      </c>
      <c r="G130" s="68"/>
      <c r="H130" s="68"/>
      <c r="I130" s="68"/>
      <c r="J130" s="68"/>
      <c r="L130" s="172"/>
      <c r="S130" s="34"/>
      <c r="AS130" s="9" t="s">
        <v>125</v>
      </c>
      <c r="AT130" s="9" t="s">
        <v>81</v>
      </c>
    </row>
    <row r="131" spans="2:64" s="14" customFormat="1" ht="16.5" customHeight="1">
      <c r="B131" s="1"/>
      <c r="C131" s="221" t="s">
        <v>81</v>
      </c>
      <c r="D131" s="221" t="s">
        <v>120</v>
      </c>
      <c r="E131" s="222" t="s">
        <v>127</v>
      </c>
      <c r="F131" s="223" t="s">
        <v>128</v>
      </c>
      <c r="G131" s="224" t="s">
        <v>122</v>
      </c>
      <c r="H131" s="225">
        <v>310.23</v>
      </c>
      <c r="I131" s="4">
        <v>0</v>
      </c>
      <c r="J131" s="245">
        <f>ROUND(I131*H131,2)</f>
        <v>0</v>
      </c>
      <c r="K131" s="2"/>
      <c r="L131" s="167" t="s">
        <v>1</v>
      </c>
      <c r="M131" s="168" t="s">
        <v>35</v>
      </c>
      <c r="N131" s="169">
        <v>0.245</v>
      </c>
      <c r="O131" s="169">
        <f>N131*H131</f>
        <v>76.006349999999998</v>
      </c>
      <c r="P131" s="169">
        <v>2.5999999999999998E-4</v>
      </c>
      <c r="Q131" s="169">
        <f>P131*H131</f>
        <v>8.0659800000000004E-2</v>
      </c>
      <c r="R131" s="169">
        <v>2.5999999999999998E-4</v>
      </c>
      <c r="S131" s="170">
        <f>R131*H131</f>
        <v>8.0659800000000004E-2</v>
      </c>
      <c r="AQ131" s="171" t="s">
        <v>123</v>
      </c>
      <c r="AS131" s="171" t="s">
        <v>120</v>
      </c>
      <c r="AT131" s="171" t="s">
        <v>81</v>
      </c>
      <c r="AX131" s="9" t="s">
        <v>117</v>
      </c>
      <c r="BD131" s="157">
        <f>IF(M131="základní",J131,0)</f>
        <v>0</v>
      </c>
      <c r="BE131" s="157">
        <f>IF(M131="snížená",J131,0)</f>
        <v>0</v>
      </c>
      <c r="BF131" s="157">
        <f>IF(M131="zákl. přenesená",J131,0)</f>
        <v>0</v>
      </c>
      <c r="BG131" s="157">
        <f>IF(M131="sníž. přenesená",J131,0)</f>
        <v>0</v>
      </c>
      <c r="BH131" s="157">
        <f>IF(M131="nulová",J131,0)</f>
        <v>0</v>
      </c>
      <c r="BI131" s="9" t="s">
        <v>75</v>
      </c>
      <c r="BJ131" s="157">
        <f>ROUND(I131*H131,2)</f>
        <v>0</v>
      </c>
      <c r="BK131" s="9" t="s">
        <v>123</v>
      </c>
      <c r="BL131" s="171" t="s">
        <v>129</v>
      </c>
    </row>
    <row r="132" spans="2:64" s="14" customFormat="1" ht="24.2" customHeight="1">
      <c r="B132" s="1"/>
      <c r="C132" s="221" t="s">
        <v>80</v>
      </c>
      <c r="D132" s="221" t="s">
        <v>120</v>
      </c>
      <c r="E132" s="222" t="s">
        <v>130</v>
      </c>
      <c r="F132" s="223" t="s">
        <v>131</v>
      </c>
      <c r="G132" s="224" t="s">
        <v>122</v>
      </c>
      <c r="H132" s="225">
        <v>115</v>
      </c>
      <c r="I132" s="4">
        <v>0</v>
      </c>
      <c r="J132" s="245">
        <f>ROUND(I132*H132,2)</f>
        <v>0</v>
      </c>
      <c r="K132" s="2"/>
      <c r="L132" s="167" t="s">
        <v>1</v>
      </c>
      <c r="M132" s="168" t="s">
        <v>35</v>
      </c>
      <c r="N132" s="169">
        <v>9.0999999999999998E-2</v>
      </c>
      <c r="O132" s="169">
        <f>N132*H132</f>
        <v>10.465</v>
      </c>
      <c r="P132" s="169">
        <v>2.2000000000000001E-4</v>
      </c>
      <c r="Q132" s="169">
        <f>P132*H132</f>
        <v>2.53E-2</v>
      </c>
      <c r="R132" s="169">
        <v>2E-3</v>
      </c>
      <c r="S132" s="170">
        <f>R132*H132</f>
        <v>0.23</v>
      </c>
      <c r="AQ132" s="171" t="s">
        <v>123</v>
      </c>
      <c r="AS132" s="171" t="s">
        <v>120</v>
      </c>
      <c r="AT132" s="171" t="s">
        <v>81</v>
      </c>
      <c r="AX132" s="9" t="s">
        <v>117</v>
      </c>
      <c r="BD132" s="157">
        <f>IF(M132="základní",J132,0)</f>
        <v>0</v>
      </c>
      <c r="BE132" s="157">
        <f>IF(M132="snížená",J132,0)</f>
        <v>0</v>
      </c>
      <c r="BF132" s="157">
        <f>IF(M132="zákl. přenesená",J132,0)</f>
        <v>0</v>
      </c>
      <c r="BG132" s="157">
        <f>IF(M132="sníž. přenesená",J132,0)</f>
        <v>0</v>
      </c>
      <c r="BH132" s="157">
        <f>IF(M132="nulová",J132,0)</f>
        <v>0</v>
      </c>
      <c r="BI132" s="9" t="s">
        <v>75</v>
      </c>
      <c r="BJ132" s="157">
        <f>ROUND(I132*H132,2)</f>
        <v>0</v>
      </c>
      <c r="BK132" s="9" t="s">
        <v>123</v>
      </c>
      <c r="BL132" s="171" t="s">
        <v>132</v>
      </c>
    </row>
    <row r="133" spans="2:64" s="14" customFormat="1" ht="29.25">
      <c r="B133" s="1"/>
      <c r="C133" s="68"/>
      <c r="D133" s="216" t="s">
        <v>125</v>
      </c>
      <c r="E133" s="68"/>
      <c r="F133" s="217" t="s">
        <v>133</v>
      </c>
      <c r="G133" s="68"/>
      <c r="H133" s="68"/>
      <c r="I133" s="68"/>
      <c r="J133" s="68"/>
      <c r="L133" s="172"/>
      <c r="S133" s="34"/>
      <c r="AS133" s="9" t="s">
        <v>125</v>
      </c>
      <c r="AT133" s="9" t="s">
        <v>81</v>
      </c>
    </row>
    <row r="134" spans="2:64" s="160" customFormat="1" ht="22.9" customHeight="1">
      <c r="B134" s="159"/>
      <c r="C134" s="212"/>
      <c r="D134" s="213" t="s">
        <v>69</v>
      </c>
      <c r="E134" s="229" t="s">
        <v>134</v>
      </c>
      <c r="F134" s="230" t="s">
        <v>135</v>
      </c>
      <c r="G134" s="212"/>
      <c r="H134" s="212"/>
      <c r="I134" s="212"/>
      <c r="J134" s="244">
        <f>SUM(J135:J152)</f>
        <v>0</v>
      </c>
      <c r="L134" s="162"/>
      <c r="O134" s="163">
        <f>SUM(O135:O141)</f>
        <v>1204</v>
      </c>
      <c r="Q134" s="163">
        <f>SUM(Q135:Q141)</f>
        <v>0</v>
      </c>
      <c r="S134" s="164">
        <f>SUM(S135:S141)</f>
        <v>0</v>
      </c>
      <c r="AQ134" s="161" t="s">
        <v>75</v>
      </c>
      <c r="AS134" s="165" t="s">
        <v>69</v>
      </c>
      <c r="AT134" s="165" t="s">
        <v>75</v>
      </c>
      <c r="AX134" s="161" t="s">
        <v>117</v>
      </c>
      <c r="BJ134" s="166">
        <f>SUM(BJ135:BJ141)</f>
        <v>0</v>
      </c>
    </row>
    <row r="135" spans="2:64" s="14" customFormat="1" ht="24.2" customHeight="1">
      <c r="B135" s="1"/>
      <c r="C135" s="221" t="s">
        <v>123</v>
      </c>
      <c r="D135" s="221" t="s">
        <v>120</v>
      </c>
      <c r="E135" s="222" t="s">
        <v>136</v>
      </c>
      <c r="F135" s="223" t="s">
        <v>137</v>
      </c>
      <c r="G135" s="224" t="s">
        <v>138</v>
      </c>
      <c r="H135" s="225">
        <v>7000</v>
      </c>
      <c r="I135" s="4">
        <v>0</v>
      </c>
      <c r="J135" s="245">
        <f>ROUND(I135*H135,2)</f>
        <v>0</v>
      </c>
      <c r="K135" s="2"/>
      <c r="L135" s="167" t="s">
        <v>1</v>
      </c>
      <c r="M135" s="168" t="s">
        <v>35</v>
      </c>
      <c r="N135" s="169">
        <v>9.5000000000000001E-2</v>
      </c>
      <c r="O135" s="169">
        <f>N135*H135</f>
        <v>665</v>
      </c>
      <c r="P135" s="169">
        <v>0</v>
      </c>
      <c r="Q135" s="169">
        <f>P135*H135</f>
        <v>0</v>
      </c>
      <c r="R135" s="169">
        <v>0</v>
      </c>
      <c r="S135" s="170">
        <f>R135*H135</f>
        <v>0</v>
      </c>
      <c r="AQ135" s="171" t="s">
        <v>123</v>
      </c>
      <c r="AS135" s="171" t="s">
        <v>120</v>
      </c>
      <c r="AT135" s="171" t="s">
        <v>81</v>
      </c>
      <c r="AX135" s="9" t="s">
        <v>117</v>
      </c>
      <c r="BD135" s="157">
        <f>IF(M135="základní",J135,0)</f>
        <v>0</v>
      </c>
      <c r="BE135" s="157">
        <f>IF(M135="snížená",J135,0)</f>
        <v>0</v>
      </c>
      <c r="BF135" s="157">
        <f>IF(M135="zákl. přenesená",J135,0)</f>
        <v>0</v>
      </c>
      <c r="BG135" s="157">
        <f>IF(M135="sníž. přenesená",J135,0)</f>
        <v>0</v>
      </c>
      <c r="BH135" s="157">
        <f>IF(M135="nulová",J135,0)</f>
        <v>0</v>
      </c>
      <c r="BI135" s="9" t="s">
        <v>75</v>
      </c>
      <c r="BJ135" s="157">
        <f>ROUND(I135*H135,2)</f>
        <v>0</v>
      </c>
      <c r="BK135" s="9" t="s">
        <v>123</v>
      </c>
      <c r="BL135" s="171" t="s">
        <v>139</v>
      </c>
    </row>
    <row r="136" spans="2:64" s="14" customFormat="1" ht="19.5">
      <c r="B136" s="1"/>
      <c r="C136" s="68"/>
      <c r="D136" s="216" t="s">
        <v>125</v>
      </c>
      <c r="E136" s="68"/>
      <c r="F136" s="217" t="s">
        <v>140</v>
      </c>
      <c r="G136" s="68"/>
      <c r="H136" s="68"/>
      <c r="I136" s="68"/>
      <c r="J136" s="68"/>
      <c r="L136" s="172"/>
      <c r="S136" s="34"/>
      <c r="AS136" s="9" t="s">
        <v>125</v>
      </c>
      <c r="AT136" s="9" t="s">
        <v>81</v>
      </c>
    </row>
    <row r="137" spans="2:64" s="14" customFormat="1" ht="37.9" customHeight="1">
      <c r="B137" s="1"/>
      <c r="C137" s="221" t="s">
        <v>141</v>
      </c>
      <c r="D137" s="221" t="s">
        <v>120</v>
      </c>
      <c r="E137" s="222" t="s">
        <v>142</v>
      </c>
      <c r="F137" s="223" t="s">
        <v>143</v>
      </c>
      <c r="G137" s="224" t="s">
        <v>138</v>
      </c>
      <c r="H137" s="225">
        <v>7000</v>
      </c>
      <c r="I137" s="4">
        <v>0</v>
      </c>
      <c r="J137" s="245">
        <f>ROUND(I137*H137,2)</f>
        <v>0</v>
      </c>
      <c r="K137" s="2"/>
      <c r="L137" s="167" t="s">
        <v>1</v>
      </c>
      <c r="M137" s="168" t="s">
        <v>35</v>
      </c>
      <c r="N137" s="169">
        <v>0</v>
      </c>
      <c r="O137" s="169">
        <f>N137*H137</f>
        <v>0</v>
      </c>
      <c r="P137" s="169">
        <v>0</v>
      </c>
      <c r="Q137" s="169">
        <f>P137*H137</f>
        <v>0</v>
      </c>
      <c r="R137" s="169">
        <v>0</v>
      </c>
      <c r="S137" s="170">
        <f>R137*H137</f>
        <v>0</v>
      </c>
      <c r="AQ137" s="171" t="s">
        <v>123</v>
      </c>
      <c r="AS137" s="171" t="s">
        <v>120</v>
      </c>
      <c r="AT137" s="171" t="s">
        <v>81</v>
      </c>
      <c r="AX137" s="9" t="s">
        <v>117</v>
      </c>
      <c r="BD137" s="157">
        <f>IF(M137="základní",J137,0)</f>
        <v>0</v>
      </c>
      <c r="BE137" s="157">
        <f>IF(M137="snížená",J137,0)</f>
        <v>0</v>
      </c>
      <c r="BF137" s="157">
        <f>IF(M137="zákl. přenesená",J137,0)</f>
        <v>0</v>
      </c>
      <c r="BG137" s="157">
        <f>IF(M137="sníž. přenesená",J137,0)</f>
        <v>0</v>
      </c>
      <c r="BH137" s="157">
        <f>IF(M137="nulová",J137,0)</f>
        <v>0</v>
      </c>
      <c r="BI137" s="9" t="s">
        <v>75</v>
      </c>
      <c r="BJ137" s="157">
        <f>ROUND(I137*H137,2)</f>
        <v>0</v>
      </c>
      <c r="BK137" s="9" t="s">
        <v>123</v>
      </c>
      <c r="BL137" s="171" t="s">
        <v>144</v>
      </c>
    </row>
    <row r="138" spans="2:64" s="14" customFormat="1" ht="29.25">
      <c r="B138" s="1"/>
      <c r="C138" s="68"/>
      <c r="D138" s="216" t="s">
        <v>125</v>
      </c>
      <c r="E138" s="68"/>
      <c r="F138" s="217" t="s">
        <v>145</v>
      </c>
      <c r="G138" s="68"/>
      <c r="H138" s="68"/>
      <c r="I138" s="68"/>
      <c r="J138" s="68"/>
      <c r="L138" s="172"/>
      <c r="S138" s="34"/>
      <c r="AS138" s="9" t="s">
        <v>125</v>
      </c>
      <c r="AT138" s="9" t="s">
        <v>81</v>
      </c>
    </row>
    <row r="139" spans="2:64" s="174" customFormat="1">
      <c r="B139" s="173"/>
      <c r="C139" s="218"/>
      <c r="D139" s="216" t="s">
        <v>146</v>
      </c>
      <c r="E139" s="218"/>
      <c r="F139" s="219" t="s">
        <v>147</v>
      </c>
      <c r="G139" s="218"/>
      <c r="H139" s="220">
        <v>28851.39</v>
      </c>
      <c r="I139" s="218"/>
      <c r="J139" s="218"/>
      <c r="L139" s="175"/>
      <c r="S139" s="176"/>
      <c r="AS139" s="177" t="s">
        <v>146</v>
      </c>
      <c r="AT139" s="177" t="s">
        <v>81</v>
      </c>
      <c r="AU139" s="174" t="s">
        <v>81</v>
      </c>
      <c r="AV139" s="174" t="s">
        <v>3</v>
      </c>
      <c r="AW139" s="174" t="s">
        <v>75</v>
      </c>
      <c r="AX139" s="177" t="s">
        <v>117</v>
      </c>
    </row>
    <row r="140" spans="2:64" s="14" customFormat="1" ht="33" customHeight="1">
      <c r="B140" s="1"/>
      <c r="C140" s="221" t="s">
        <v>118</v>
      </c>
      <c r="D140" s="221" t="s">
        <v>120</v>
      </c>
      <c r="E140" s="222" t="s">
        <v>148</v>
      </c>
      <c r="F140" s="223" t="s">
        <v>149</v>
      </c>
      <c r="G140" s="224" t="s">
        <v>138</v>
      </c>
      <c r="H140" s="225">
        <v>7000</v>
      </c>
      <c r="I140" s="4">
        <v>0</v>
      </c>
      <c r="J140" s="245">
        <f>ROUND(I140*H140,2)</f>
        <v>0</v>
      </c>
      <c r="K140" s="2"/>
      <c r="L140" s="167" t="s">
        <v>1</v>
      </c>
      <c r="M140" s="168" t="s">
        <v>35</v>
      </c>
      <c r="N140" s="169">
        <v>7.6999999999999999E-2</v>
      </c>
      <c r="O140" s="169">
        <f>N140*H140</f>
        <v>539</v>
      </c>
      <c r="P140" s="169">
        <v>0</v>
      </c>
      <c r="Q140" s="169">
        <f>P140*H140</f>
        <v>0</v>
      </c>
      <c r="R140" s="169">
        <v>0</v>
      </c>
      <c r="S140" s="170">
        <f>R140*H140</f>
        <v>0</v>
      </c>
      <c r="AQ140" s="171" t="s">
        <v>123</v>
      </c>
      <c r="AS140" s="171" t="s">
        <v>120</v>
      </c>
      <c r="AT140" s="171" t="s">
        <v>81</v>
      </c>
      <c r="AX140" s="9" t="s">
        <v>117</v>
      </c>
      <c r="BD140" s="157">
        <f>IF(M140="základní",J140,0)</f>
        <v>0</v>
      </c>
      <c r="BE140" s="157">
        <f>IF(M140="snížená",J140,0)</f>
        <v>0</v>
      </c>
      <c r="BF140" s="157">
        <f>IF(M140="zákl. přenesená",J140,0)</f>
        <v>0</v>
      </c>
      <c r="BG140" s="157">
        <f>IF(M140="sníž. přenesená",J140,0)</f>
        <v>0</v>
      </c>
      <c r="BH140" s="157">
        <f>IF(M140="nulová",J140,0)</f>
        <v>0</v>
      </c>
      <c r="BI140" s="9" t="s">
        <v>75</v>
      </c>
      <c r="BJ140" s="157">
        <f>ROUND(I140*H140,2)</f>
        <v>0</v>
      </c>
      <c r="BK140" s="9" t="s">
        <v>123</v>
      </c>
      <c r="BL140" s="171" t="s">
        <v>150</v>
      </c>
    </row>
    <row r="141" spans="2:64" s="14" customFormat="1" ht="19.5">
      <c r="B141" s="1"/>
      <c r="C141" s="68"/>
      <c r="D141" s="216" t="s">
        <v>125</v>
      </c>
      <c r="E141" s="68"/>
      <c r="F141" s="217" t="s">
        <v>151</v>
      </c>
      <c r="G141" s="68"/>
      <c r="H141" s="68"/>
      <c r="I141" s="68"/>
      <c r="J141" s="68"/>
      <c r="L141" s="172"/>
      <c r="S141" s="34"/>
      <c r="AS141" s="9" t="s">
        <v>125</v>
      </c>
      <c r="AT141" s="9" t="s">
        <v>81</v>
      </c>
    </row>
    <row r="142" spans="2:64" s="14" customFormat="1" ht="36">
      <c r="B142" s="1"/>
      <c r="C142" s="221" t="s">
        <v>309</v>
      </c>
      <c r="D142" s="216"/>
      <c r="E142" s="68"/>
      <c r="F142" s="223" t="s">
        <v>312</v>
      </c>
      <c r="G142" s="224" t="s">
        <v>223</v>
      </c>
      <c r="H142" s="225">
        <v>55</v>
      </c>
      <c r="I142" s="4">
        <v>0</v>
      </c>
      <c r="J142" s="245">
        <f>ROUND(I142*H142,2)</f>
        <v>0</v>
      </c>
      <c r="L142" s="172"/>
      <c r="S142" s="34"/>
      <c r="AS142" s="9"/>
      <c r="AT142" s="9"/>
    </row>
    <row r="143" spans="2:64" s="14" customFormat="1">
      <c r="B143" s="1"/>
      <c r="C143" s="68"/>
      <c r="D143" s="216"/>
      <c r="E143" s="68"/>
      <c r="F143" s="217" t="s">
        <v>310</v>
      </c>
      <c r="G143" s="68"/>
      <c r="H143" s="68"/>
      <c r="I143" s="68"/>
      <c r="J143" s="68"/>
      <c r="L143" s="172"/>
      <c r="S143" s="34"/>
      <c r="AS143" s="9"/>
      <c r="AT143" s="9"/>
    </row>
    <row r="144" spans="2:64" s="14" customFormat="1" ht="36">
      <c r="B144" s="1"/>
      <c r="C144" s="221" t="s">
        <v>311</v>
      </c>
      <c r="D144" s="216"/>
      <c r="E144" s="68"/>
      <c r="F144" s="223" t="s">
        <v>313</v>
      </c>
      <c r="G144" s="224" t="s">
        <v>223</v>
      </c>
      <c r="H144" s="225">
        <v>55</v>
      </c>
      <c r="I144" s="4">
        <v>0</v>
      </c>
      <c r="J144" s="245">
        <f>ROUND(I144*H144,2)</f>
        <v>0</v>
      </c>
      <c r="L144" s="172"/>
      <c r="S144" s="34"/>
      <c r="AS144" s="9"/>
      <c r="AT144" s="9"/>
    </row>
    <row r="145" spans="2:64" s="14" customFormat="1">
      <c r="B145" s="1"/>
      <c r="C145" s="68"/>
      <c r="D145" s="216"/>
      <c r="E145" s="68"/>
      <c r="F145" s="217" t="s">
        <v>310</v>
      </c>
      <c r="G145" s="68"/>
      <c r="H145" s="68"/>
      <c r="I145" s="68"/>
      <c r="J145" s="68"/>
      <c r="L145" s="172"/>
      <c r="S145" s="34"/>
      <c r="AS145" s="9"/>
      <c r="AT145" s="9"/>
    </row>
    <row r="146" spans="2:64" s="14" customFormat="1" ht="24">
      <c r="B146" s="1"/>
      <c r="C146" s="221" t="s">
        <v>314</v>
      </c>
      <c r="D146" s="216"/>
      <c r="E146" s="68"/>
      <c r="F146" s="223" t="s">
        <v>315</v>
      </c>
      <c r="G146" s="224" t="s">
        <v>316</v>
      </c>
      <c r="H146" s="225">
        <v>60</v>
      </c>
      <c r="I146" s="4">
        <v>0</v>
      </c>
      <c r="J146" s="245">
        <f>ROUND(I146*H146,2)</f>
        <v>0</v>
      </c>
      <c r="L146" s="172"/>
      <c r="S146" s="34"/>
      <c r="AS146" s="9"/>
      <c r="AT146" s="9"/>
    </row>
    <row r="147" spans="2:64" s="14" customFormat="1" ht="12">
      <c r="B147" s="1"/>
      <c r="C147" s="221"/>
      <c r="D147" s="216"/>
      <c r="E147" s="68"/>
      <c r="F147" s="217" t="s">
        <v>323</v>
      </c>
      <c r="G147" s="224"/>
      <c r="H147" s="225"/>
      <c r="I147" s="245"/>
      <c r="J147" s="245"/>
      <c r="L147" s="172"/>
      <c r="S147" s="34"/>
      <c r="AS147" s="9"/>
      <c r="AT147" s="9"/>
    </row>
    <row r="148" spans="2:64" s="14" customFormat="1" ht="24">
      <c r="B148" s="1"/>
      <c r="C148" s="221" t="s">
        <v>317</v>
      </c>
      <c r="D148" s="216"/>
      <c r="E148" s="68"/>
      <c r="F148" s="223" t="s">
        <v>318</v>
      </c>
      <c r="G148" s="224" t="s">
        <v>319</v>
      </c>
      <c r="H148" s="225">
        <v>15</v>
      </c>
      <c r="I148" s="4">
        <v>0</v>
      </c>
      <c r="J148" s="245">
        <f>ROUND(I148*H148,2)</f>
        <v>0</v>
      </c>
      <c r="L148" s="172"/>
      <c r="S148" s="34"/>
      <c r="AS148" s="9"/>
      <c r="AT148" s="9"/>
    </row>
    <row r="149" spans="2:64" s="14" customFormat="1" ht="12">
      <c r="B149" s="1"/>
      <c r="C149" s="226"/>
      <c r="D149" s="216"/>
      <c r="E149" s="68"/>
      <c r="F149" s="217"/>
      <c r="G149" s="227"/>
      <c r="H149" s="228"/>
      <c r="I149" s="246"/>
      <c r="J149" s="246"/>
      <c r="L149" s="172"/>
      <c r="S149" s="34"/>
      <c r="AS149" s="9"/>
      <c r="AT149" s="9"/>
    </row>
    <row r="150" spans="2:64" s="14" customFormat="1" ht="24">
      <c r="B150" s="1"/>
      <c r="C150" s="221" t="s">
        <v>325</v>
      </c>
      <c r="D150" s="216"/>
      <c r="E150" s="68"/>
      <c r="F150" s="223" t="s">
        <v>315</v>
      </c>
      <c r="G150" s="224" t="s">
        <v>316</v>
      </c>
      <c r="H150" s="225">
        <v>60</v>
      </c>
      <c r="I150" s="4">
        <v>0</v>
      </c>
      <c r="J150" s="245">
        <f>ROUND(I150*H150,2)</f>
        <v>0</v>
      </c>
      <c r="L150" s="172"/>
      <c r="S150" s="34"/>
      <c r="AS150" s="9"/>
      <c r="AT150" s="9"/>
    </row>
    <row r="151" spans="2:64" s="14" customFormat="1" ht="12">
      <c r="B151" s="1"/>
      <c r="C151" s="226"/>
      <c r="D151" s="216"/>
      <c r="E151" s="68"/>
      <c r="F151" s="217" t="s">
        <v>324</v>
      </c>
      <c r="G151" s="224"/>
      <c r="H151" s="225"/>
      <c r="I151" s="245"/>
      <c r="J151" s="245"/>
      <c r="L151" s="172"/>
      <c r="S151" s="34"/>
      <c r="AS151" s="9"/>
      <c r="AT151" s="9"/>
    </row>
    <row r="152" spans="2:64" s="14" customFormat="1" ht="24">
      <c r="B152" s="1"/>
      <c r="C152" s="221" t="s">
        <v>326</v>
      </c>
      <c r="D152" s="216"/>
      <c r="E152" s="68"/>
      <c r="F152" s="223" t="s">
        <v>320</v>
      </c>
      <c r="G152" s="224" t="s">
        <v>319</v>
      </c>
      <c r="H152" s="225">
        <v>15</v>
      </c>
      <c r="I152" s="4">
        <v>0</v>
      </c>
      <c r="J152" s="245">
        <f>ROUND(I152*H152,2)</f>
        <v>0</v>
      </c>
      <c r="L152" s="172"/>
      <c r="S152" s="34"/>
      <c r="AS152" s="9"/>
      <c r="AT152" s="9"/>
    </row>
    <row r="153" spans="2:64" s="14" customFormat="1" ht="12">
      <c r="B153" s="1"/>
      <c r="C153" s="226"/>
      <c r="D153" s="216"/>
      <c r="E153" s="68"/>
      <c r="F153" s="217"/>
      <c r="G153" s="227"/>
      <c r="H153" s="228"/>
      <c r="I153" s="246"/>
      <c r="J153" s="246"/>
      <c r="L153" s="172"/>
      <c r="S153" s="34"/>
      <c r="AS153" s="9"/>
      <c r="AT153" s="9"/>
    </row>
    <row r="154" spans="2:64" s="160" customFormat="1" ht="22.9" customHeight="1">
      <c r="B154" s="159"/>
      <c r="C154" s="212"/>
      <c r="D154" s="213" t="s">
        <v>69</v>
      </c>
      <c r="E154" s="229" t="s">
        <v>152</v>
      </c>
      <c r="F154" s="230" t="s">
        <v>153</v>
      </c>
      <c r="G154" s="212"/>
      <c r="H154" s="212"/>
      <c r="I154" s="212"/>
      <c r="J154" s="244">
        <f>SUM(J155:J165)</f>
        <v>0</v>
      </c>
      <c r="L154" s="162"/>
      <c r="O154" s="163">
        <f>SUM(O155:O166)</f>
        <v>98.201599999999999</v>
      </c>
      <c r="Q154" s="163">
        <f>SUM(Q155:Q166)</f>
        <v>0</v>
      </c>
      <c r="S154" s="164">
        <f>SUM(S155:S166)</f>
        <v>0</v>
      </c>
      <c r="AQ154" s="161" t="s">
        <v>75</v>
      </c>
      <c r="AS154" s="165" t="s">
        <v>69</v>
      </c>
      <c r="AT154" s="165" t="s">
        <v>75</v>
      </c>
      <c r="AX154" s="161" t="s">
        <v>117</v>
      </c>
      <c r="BJ154" s="166">
        <f>SUM(BJ155:BJ166)</f>
        <v>0</v>
      </c>
    </row>
    <row r="155" spans="2:64" s="14" customFormat="1" ht="33" customHeight="1">
      <c r="B155" s="1"/>
      <c r="C155" s="221" t="s">
        <v>154</v>
      </c>
      <c r="D155" s="221" t="s">
        <v>120</v>
      </c>
      <c r="E155" s="222" t="s">
        <v>155</v>
      </c>
      <c r="F155" s="223" t="s">
        <v>299</v>
      </c>
      <c r="G155" s="224" t="s">
        <v>156</v>
      </c>
      <c r="H155" s="225">
        <v>19.7</v>
      </c>
      <c r="I155" s="4">
        <v>0</v>
      </c>
      <c r="J155" s="245">
        <f>ROUND(I155*H155,2)</f>
        <v>0</v>
      </c>
      <c r="K155" s="2"/>
      <c r="L155" s="167" t="s">
        <v>1</v>
      </c>
      <c r="M155" s="168" t="s">
        <v>35</v>
      </c>
      <c r="N155" s="169">
        <v>3.89</v>
      </c>
      <c r="O155" s="169">
        <f>N155*H155</f>
        <v>76.632999999999996</v>
      </c>
      <c r="P155" s="169">
        <v>0</v>
      </c>
      <c r="Q155" s="169">
        <f>P155*H155</f>
        <v>0</v>
      </c>
      <c r="R155" s="169">
        <v>0</v>
      </c>
      <c r="S155" s="170">
        <f>R155*H155</f>
        <v>0</v>
      </c>
      <c r="AQ155" s="171" t="s">
        <v>123</v>
      </c>
      <c r="AS155" s="171" t="s">
        <v>120</v>
      </c>
      <c r="AT155" s="171" t="s">
        <v>81</v>
      </c>
      <c r="AX155" s="9" t="s">
        <v>117</v>
      </c>
      <c r="BD155" s="157">
        <f>IF(M155="základní",J155,0)</f>
        <v>0</v>
      </c>
      <c r="BE155" s="157">
        <f>IF(M155="snížená",J155,0)</f>
        <v>0</v>
      </c>
      <c r="BF155" s="157">
        <f>IF(M155="zákl. přenesená",J155,0)</f>
        <v>0</v>
      </c>
      <c r="BG155" s="157">
        <f>IF(M155="sníž. přenesená",J155,0)</f>
        <v>0</v>
      </c>
      <c r="BH155" s="157">
        <f>IF(M155="nulová",J155,0)</f>
        <v>0</v>
      </c>
      <c r="BI155" s="9" t="s">
        <v>75</v>
      </c>
      <c r="BJ155" s="157">
        <f>ROUND(I155*H155,2)</f>
        <v>0</v>
      </c>
      <c r="BK155" s="9" t="s">
        <v>123</v>
      </c>
      <c r="BL155" s="171" t="s">
        <v>157</v>
      </c>
    </row>
    <row r="156" spans="2:64" s="14" customFormat="1" ht="29.25">
      <c r="B156" s="1"/>
      <c r="C156" s="68"/>
      <c r="D156" s="216" t="s">
        <v>125</v>
      </c>
      <c r="E156" s="68"/>
      <c r="F156" s="217" t="s">
        <v>300</v>
      </c>
      <c r="G156" s="68"/>
      <c r="H156" s="68"/>
      <c r="I156" s="68"/>
      <c r="J156" s="68"/>
      <c r="L156" s="172"/>
      <c r="S156" s="34"/>
      <c r="AS156" s="9" t="s">
        <v>125</v>
      </c>
      <c r="AT156" s="9" t="s">
        <v>81</v>
      </c>
    </row>
    <row r="157" spans="2:64" s="14" customFormat="1" ht="33" customHeight="1">
      <c r="B157" s="1"/>
      <c r="C157" s="221" t="s">
        <v>158</v>
      </c>
      <c r="D157" s="221" t="s">
        <v>120</v>
      </c>
      <c r="E157" s="222" t="s">
        <v>159</v>
      </c>
      <c r="F157" s="223" t="s">
        <v>301</v>
      </c>
      <c r="G157" s="224" t="s">
        <v>156</v>
      </c>
      <c r="H157" s="225">
        <v>67.275000000000006</v>
      </c>
      <c r="I157" s="4">
        <v>0</v>
      </c>
      <c r="J157" s="245">
        <f>ROUND(I157*H157,2)</f>
        <v>0</v>
      </c>
      <c r="K157" s="2"/>
      <c r="L157" s="167" t="s">
        <v>1</v>
      </c>
      <c r="M157" s="168" t="s">
        <v>35</v>
      </c>
      <c r="N157" s="169">
        <v>0.26</v>
      </c>
      <c r="O157" s="169">
        <f>N157*H157</f>
        <v>17.491500000000002</v>
      </c>
      <c r="P157" s="169">
        <v>0</v>
      </c>
      <c r="Q157" s="169">
        <f>P157*H157</f>
        <v>0</v>
      </c>
      <c r="R157" s="169">
        <v>0</v>
      </c>
      <c r="S157" s="170">
        <f>R157*H157</f>
        <v>0</v>
      </c>
      <c r="AQ157" s="171" t="s">
        <v>123</v>
      </c>
      <c r="AS157" s="171" t="s">
        <v>120</v>
      </c>
      <c r="AT157" s="171" t="s">
        <v>81</v>
      </c>
      <c r="AX157" s="9" t="s">
        <v>117</v>
      </c>
      <c r="BD157" s="157">
        <f>IF(M157="základní",J157,0)</f>
        <v>0</v>
      </c>
      <c r="BE157" s="157">
        <f>IF(M157="snížená",J157,0)</f>
        <v>0</v>
      </c>
      <c r="BF157" s="157">
        <f>IF(M157="zákl. přenesená",J157,0)</f>
        <v>0</v>
      </c>
      <c r="BG157" s="157">
        <f>IF(M157="sníž. přenesená",J157,0)</f>
        <v>0</v>
      </c>
      <c r="BH157" s="157">
        <f>IF(M157="nulová",J157,0)</f>
        <v>0</v>
      </c>
      <c r="BI157" s="9" t="s">
        <v>75</v>
      </c>
      <c r="BJ157" s="157">
        <f>ROUND(I157*H157,2)</f>
        <v>0</v>
      </c>
      <c r="BK157" s="9" t="s">
        <v>123</v>
      </c>
      <c r="BL157" s="171" t="s">
        <v>160</v>
      </c>
    </row>
    <row r="158" spans="2:64" s="14" customFormat="1" ht="39">
      <c r="B158" s="1"/>
      <c r="C158" s="68"/>
      <c r="D158" s="216" t="s">
        <v>125</v>
      </c>
      <c r="E158" s="68"/>
      <c r="F158" s="217" t="s">
        <v>302</v>
      </c>
      <c r="G158" s="68"/>
      <c r="H158" s="68"/>
      <c r="I158" s="68"/>
      <c r="J158" s="68"/>
      <c r="L158" s="172"/>
      <c r="S158" s="34"/>
      <c r="AS158" s="9" t="s">
        <v>125</v>
      </c>
      <c r="AT158" s="9" t="s">
        <v>81</v>
      </c>
    </row>
    <row r="159" spans="2:64" s="174" customFormat="1">
      <c r="B159" s="173"/>
      <c r="C159" s="218"/>
      <c r="D159" s="216" t="s">
        <v>146</v>
      </c>
      <c r="E159" s="218"/>
      <c r="F159" s="219" t="s">
        <v>161</v>
      </c>
      <c r="G159" s="218"/>
      <c r="H159" s="220">
        <v>67.275000000000006</v>
      </c>
      <c r="I159" s="218"/>
      <c r="J159" s="218"/>
      <c r="L159" s="175"/>
      <c r="S159" s="176"/>
      <c r="AS159" s="177" t="s">
        <v>146</v>
      </c>
      <c r="AT159" s="177" t="s">
        <v>81</v>
      </c>
      <c r="AU159" s="174" t="s">
        <v>81</v>
      </c>
      <c r="AV159" s="174" t="s">
        <v>3</v>
      </c>
      <c r="AW159" s="174" t="s">
        <v>75</v>
      </c>
      <c r="AX159" s="177" t="s">
        <v>117</v>
      </c>
    </row>
    <row r="160" spans="2:64" s="14" customFormat="1" ht="24.2" customHeight="1">
      <c r="B160" s="1"/>
      <c r="C160" s="221" t="s">
        <v>134</v>
      </c>
      <c r="D160" s="221" t="s">
        <v>120</v>
      </c>
      <c r="E160" s="222" t="s">
        <v>162</v>
      </c>
      <c r="F160" s="223" t="s">
        <v>304</v>
      </c>
      <c r="G160" s="224" t="s">
        <v>156</v>
      </c>
      <c r="H160" s="225">
        <v>19.7</v>
      </c>
      <c r="I160" s="4">
        <v>0</v>
      </c>
      <c r="J160" s="245">
        <f>ROUND(I160*H160,2)</f>
        <v>0</v>
      </c>
      <c r="K160" s="2"/>
      <c r="L160" s="167" t="s">
        <v>1</v>
      </c>
      <c r="M160" s="168" t="s">
        <v>35</v>
      </c>
      <c r="N160" s="169">
        <v>0.125</v>
      </c>
      <c r="O160" s="169">
        <f>N160*H160</f>
        <v>2.4624999999999999</v>
      </c>
      <c r="P160" s="169">
        <v>0</v>
      </c>
      <c r="Q160" s="169">
        <f>P160*H160</f>
        <v>0</v>
      </c>
      <c r="R160" s="169">
        <v>0</v>
      </c>
      <c r="S160" s="170">
        <f>R160*H160</f>
        <v>0</v>
      </c>
      <c r="AQ160" s="171" t="s">
        <v>123</v>
      </c>
      <c r="AS160" s="171" t="s">
        <v>120</v>
      </c>
      <c r="AT160" s="171" t="s">
        <v>81</v>
      </c>
      <c r="AX160" s="9" t="s">
        <v>117</v>
      </c>
      <c r="BD160" s="157">
        <f>IF(M160="základní",J160,0)</f>
        <v>0</v>
      </c>
      <c r="BE160" s="157">
        <f>IF(M160="snížená",J160,0)</f>
        <v>0</v>
      </c>
      <c r="BF160" s="157">
        <f>IF(M160="zákl. přenesená",J160,0)</f>
        <v>0</v>
      </c>
      <c r="BG160" s="157">
        <f>IF(M160="sníž. přenesená",J160,0)</f>
        <v>0</v>
      </c>
      <c r="BH160" s="157">
        <f>IF(M160="nulová",J160,0)</f>
        <v>0</v>
      </c>
      <c r="BI160" s="9" t="s">
        <v>75</v>
      </c>
      <c r="BJ160" s="157">
        <f>ROUND(I160*H160,2)</f>
        <v>0</v>
      </c>
      <c r="BK160" s="9" t="s">
        <v>123</v>
      </c>
      <c r="BL160" s="171" t="s">
        <v>163</v>
      </c>
    </row>
    <row r="161" spans="2:64" s="14" customFormat="1" ht="19.5">
      <c r="B161" s="1"/>
      <c r="C161" s="68"/>
      <c r="D161" s="216" t="s">
        <v>125</v>
      </c>
      <c r="E161" s="68"/>
      <c r="F161" s="217" t="s">
        <v>305</v>
      </c>
      <c r="G161" s="68"/>
      <c r="H161" s="68"/>
      <c r="I161" s="68"/>
      <c r="J161" s="68"/>
      <c r="L161" s="172"/>
      <c r="S161" s="34"/>
      <c r="AS161" s="9" t="s">
        <v>125</v>
      </c>
      <c r="AT161" s="9" t="s">
        <v>81</v>
      </c>
    </row>
    <row r="162" spans="2:64" s="14" customFormat="1" ht="24.2" customHeight="1">
      <c r="B162" s="1"/>
      <c r="C162" s="221" t="s">
        <v>164</v>
      </c>
      <c r="D162" s="221" t="s">
        <v>120</v>
      </c>
      <c r="E162" s="222" t="s">
        <v>165</v>
      </c>
      <c r="F162" s="223" t="s">
        <v>306</v>
      </c>
      <c r="G162" s="224" t="s">
        <v>156</v>
      </c>
      <c r="H162" s="225">
        <f>H164</f>
        <v>269.10000000000002</v>
      </c>
      <c r="I162" s="4">
        <v>0</v>
      </c>
      <c r="J162" s="245">
        <f>ROUND(I162*H162,2)</f>
        <v>0</v>
      </c>
      <c r="K162" s="2"/>
      <c r="L162" s="167" t="s">
        <v>1</v>
      </c>
      <c r="M162" s="168" t="s">
        <v>35</v>
      </c>
      <c r="N162" s="169">
        <v>6.0000000000000001E-3</v>
      </c>
      <c r="O162" s="169">
        <f>N162*H162</f>
        <v>1.6146000000000003</v>
      </c>
      <c r="P162" s="169">
        <v>0</v>
      </c>
      <c r="Q162" s="169">
        <f>P162*H162</f>
        <v>0</v>
      </c>
      <c r="R162" s="169">
        <v>0</v>
      </c>
      <c r="S162" s="170">
        <f>R162*H162</f>
        <v>0</v>
      </c>
      <c r="AQ162" s="171" t="s">
        <v>123</v>
      </c>
      <c r="AS162" s="171" t="s">
        <v>120</v>
      </c>
      <c r="AT162" s="171" t="s">
        <v>81</v>
      </c>
      <c r="AX162" s="9" t="s">
        <v>117</v>
      </c>
      <c r="BD162" s="157">
        <f>IF(M162="základní",J162,0)</f>
        <v>0</v>
      </c>
      <c r="BE162" s="157">
        <f>IF(M162="snížená",J162,0)</f>
        <v>0</v>
      </c>
      <c r="BF162" s="157">
        <f>IF(M162="zákl. přenesená",J162,0)</f>
        <v>0</v>
      </c>
      <c r="BG162" s="157">
        <f>IF(M162="sníž. přenesená",J162,0)</f>
        <v>0</v>
      </c>
      <c r="BH162" s="157">
        <f>IF(M162="nulová",J162,0)</f>
        <v>0</v>
      </c>
      <c r="BI162" s="9" t="s">
        <v>75</v>
      </c>
      <c r="BJ162" s="157">
        <f>ROUND(I162*H162,2)</f>
        <v>0</v>
      </c>
      <c r="BK162" s="9" t="s">
        <v>123</v>
      </c>
      <c r="BL162" s="171" t="s">
        <v>166</v>
      </c>
    </row>
    <row r="163" spans="2:64" s="14" customFormat="1" ht="29.25">
      <c r="B163" s="1"/>
      <c r="C163" s="68"/>
      <c r="D163" s="216" t="s">
        <v>125</v>
      </c>
      <c r="E163" s="68"/>
      <c r="F163" s="217" t="s">
        <v>307</v>
      </c>
      <c r="G163" s="68"/>
      <c r="H163" s="68"/>
      <c r="I163" s="68"/>
      <c r="J163" s="68"/>
      <c r="L163" s="172"/>
      <c r="S163" s="34"/>
      <c r="AS163" s="9" t="s">
        <v>125</v>
      </c>
      <c r="AT163" s="9" t="s">
        <v>81</v>
      </c>
    </row>
    <row r="164" spans="2:64" s="174" customFormat="1">
      <c r="B164" s="173"/>
      <c r="C164" s="218"/>
      <c r="D164" s="216" t="s">
        <v>146</v>
      </c>
      <c r="E164" s="218"/>
      <c r="F164" s="219" t="s">
        <v>167</v>
      </c>
      <c r="G164" s="218"/>
      <c r="H164" s="220">
        <v>269.10000000000002</v>
      </c>
      <c r="I164" s="218"/>
      <c r="J164" s="218"/>
      <c r="L164" s="175"/>
      <c r="S164" s="176"/>
      <c r="AS164" s="177" t="s">
        <v>146</v>
      </c>
      <c r="AT164" s="177" t="s">
        <v>81</v>
      </c>
      <c r="AU164" s="174" t="s">
        <v>81</v>
      </c>
      <c r="AV164" s="174" t="s">
        <v>3</v>
      </c>
      <c r="AW164" s="174" t="s">
        <v>75</v>
      </c>
      <c r="AX164" s="177" t="s">
        <v>117</v>
      </c>
    </row>
    <row r="165" spans="2:64" s="14" customFormat="1" ht="33" customHeight="1">
      <c r="B165" s="1"/>
      <c r="C165" s="221" t="s">
        <v>168</v>
      </c>
      <c r="D165" s="221" t="s">
        <v>120</v>
      </c>
      <c r="E165" s="222" t="s">
        <v>169</v>
      </c>
      <c r="F165" s="223" t="s">
        <v>170</v>
      </c>
      <c r="G165" s="224" t="s">
        <v>156</v>
      </c>
      <c r="H165" s="225">
        <v>19.7</v>
      </c>
      <c r="I165" s="4">
        <v>0</v>
      </c>
      <c r="J165" s="245">
        <f>ROUND(I165*H165,2)</f>
        <v>0</v>
      </c>
      <c r="K165" s="2"/>
      <c r="L165" s="167" t="s">
        <v>1</v>
      </c>
      <c r="M165" s="168" t="s">
        <v>35</v>
      </c>
      <c r="N165" s="169">
        <v>0</v>
      </c>
      <c r="O165" s="169">
        <f>N165*H165</f>
        <v>0</v>
      </c>
      <c r="P165" s="169">
        <v>0</v>
      </c>
      <c r="Q165" s="169">
        <f>P165*H165</f>
        <v>0</v>
      </c>
      <c r="R165" s="169">
        <v>0</v>
      </c>
      <c r="S165" s="170">
        <f>R165*H165</f>
        <v>0</v>
      </c>
      <c r="AQ165" s="171" t="s">
        <v>123</v>
      </c>
      <c r="AS165" s="171" t="s">
        <v>120</v>
      </c>
      <c r="AT165" s="171" t="s">
        <v>81</v>
      </c>
      <c r="AX165" s="9" t="s">
        <v>117</v>
      </c>
      <c r="BD165" s="157">
        <f>IF(M165="základní",J165,0)</f>
        <v>0</v>
      </c>
      <c r="BE165" s="157">
        <f>IF(M165="snížená",J165,0)</f>
        <v>0</v>
      </c>
      <c r="BF165" s="157">
        <f>IF(M165="zákl. přenesená",J165,0)</f>
        <v>0</v>
      </c>
      <c r="BG165" s="157">
        <f>IF(M165="sníž. přenesená",J165,0)</f>
        <v>0</v>
      </c>
      <c r="BH165" s="157">
        <f>IF(M165="nulová",J165,0)</f>
        <v>0</v>
      </c>
      <c r="BI165" s="9" t="s">
        <v>75</v>
      </c>
      <c r="BJ165" s="157">
        <f>ROUND(I165*H165,2)</f>
        <v>0</v>
      </c>
      <c r="BK165" s="9" t="s">
        <v>123</v>
      </c>
      <c r="BL165" s="171" t="s">
        <v>171</v>
      </c>
    </row>
    <row r="166" spans="2:64" s="14" customFormat="1" ht="29.25">
      <c r="B166" s="1"/>
      <c r="C166" s="68"/>
      <c r="D166" s="216" t="s">
        <v>125</v>
      </c>
      <c r="E166" s="68"/>
      <c r="F166" s="217" t="s">
        <v>172</v>
      </c>
      <c r="G166" s="68"/>
      <c r="H166" s="68"/>
      <c r="I166" s="68"/>
      <c r="J166" s="68"/>
      <c r="L166" s="172"/>
      <c r="S166" s="34"/>
      <c r="AS166" s="9" t="s">
        <v>125</v>
      </c>
      <c r="AT166" s="9" t="s">
        <v>81</v>
      </c>
    </row>
    <row r="167" spans="2:64" s="160" customFormat="1" ht="25.9" customHeight="1">
      <c r="B167" s="159"/>
      <c r="C167" s="212"/>
      <c r="D167" s="213" t="s">
        <v>69</v>
      </c>
      <c r="E167" s="214" t="s">
        <v>173</v>
      </c>
      <c r="F167" s="214" t="s">
        <v>174</v>
      </c>
      <c r="G167" s="212"/>
      <c r="H167" s="212"/>
      <c r="I167" s="212"/>
      <c r="J167" s="215">
        <f>J168+J180+J190</f>
        <v>0</v>
      </c>
      <c r="L167" s="162"/>
      <c r="O167" s="163">
        <f>O168+O180+O190</f>
        <v>2208.57906</v>
      </c>
      <c r="Q167" s="163">
        <f>Q168+Q180+Q190</f>
        <v>23.194385</v>
      </c>
      <c r="S167" s="164">
        <f>S168+S180+S190</f>
        <v>20.839261999999998</v>
      </c>
      <c r="AQ167" s="161" t="s">
        <v>81</v>
      </c>
      <c r="AS167" s="165" t="s">
        <v>69</v>
      </c>
      <c r="AT167" s="165" t="s">
        <v>70</v>
      </c>
      <c r="AX167" s="161" t="s">
        <v>117</v>
      </c>
      <c r="BJ167" s="166">
        <f>BJ168+BJ180+BJ190</f>
        <v>0</v>
      </c>
    </row>
    <row r="168" spans="2:64" s="160" customFormat="1" ht="22.9" customHeight="1">
      <c r="B168" s="159"/>
      <c r="C168" s="212"/>
      <c r="D168" s="213" t="s">
        <v>69</v>
      </c>
      <c r="E168" s="229" t="s">
        <v>175</v>
      </c>
      <c r="F168" s="230" t="s">
        <v>176</v>
      </c>
      <c r="G168" s="212"/>
      <c r="H168" s="212"/>
      <c r="I168" s="212"/>
      <c r="J168" s="244">
        <f>SUM(J169:J178)</f>
        <v>0</v>
      </c>
      <c r="L168" s="162"/>
      <c r="O168" s="163">
        <f>SUM(O169:O179)</f>
        <v>95.07705</v>
      </c>
      <c r="Q168" s="163">
        <f>SUM(Q169:Q179)</f>
        <v>1.1999999999999999E-3</v>
      </c>
      <c r="S168" s="164">
        <f>SUM(S169:S179)</f>
        <v>3.4262000000000001E-2</v>
      </c>
      <c r="AQ168" s="161" t="s">
        <v>81</v>
      </c>
      <c r="AS168" s="165" t="s">
        <v>69</v>
      </c>
      <c r="AT168" s="165" t="s">
        <v>75</v>
      </c>
      <c r="AX168" s="161" t="s">
        <v>117</v>
      </c>
      <c r="BJ168" s="166">
        <f>SUM(BJ169:BJ179)</f>
        <v>0</v>
      </c>
    </row>
    <row r="169" spans="2:64" s="14" customFormat="1" ht="24.2" customHeight="1">
      <c r="B169" s="1"/>
      <c r="C169" s="221" t="s">
        <v>8</v>
      </c>
      <c r="D169" s="221" t="s">
        <v>120</v>
      </c>
      <c r="E169" s="222" t="s">
        <v>177</v>
      </c>
      <c r="F169" s="223" t="s">
        <v>293</v>
      </c>
      <c r="G169" s="224" t="s">
        <v>178</v>
      </c>
      <c r="H169" s="225">
        <v>171.31</v>
      </c>
      <c r="I169" s="4">
        <v>0</v>
      </c>
      <c r="J169" s="245">
        <f>ROUND(I169*H169,2)</f>
        <v>0</v>
      </c>
      <c r="K169" s="2"/>
      <c r="L169" s="167" t="s">
        <v>1</v>
      </c>
      <c r="M169" s="168" t="s">
        <v>35</v>
      </c>
      <c r="N169" s="169">
        <v>9.5000000000000001E-2</v>
      </c>
      <c r="O169" s="169">
        <f>N169*H169</f>
        <v>16.274450000000002</v>
      </c>
      <c r="P169" s="169">
        <v>0</v>
      </c>
      <c r="Q169" s="169">
        <f>P169*H169</f>
        <v>0</v>
      </c>
      <c r="R169" s="169">
        <v>2.0000000000000001E-4</v>
      </c>
      <c r="S169" s="170">
        <f>R169*H169</f>
        <v>3.4262000000000001E-2</v>
      </c>
      <c r="AQ169" s="171" t="s">
        <v>179</v>
      </c>
      <c r="AS169" s="171" t="s">
        <v>120</v>
      </c>
      <c r="AT169" s="171" t="s">
        <v>81</v>
      </c>
      <c r="AX169" s="9" t="s">
        <v>117</v>
      </c>
      <c r="BD169" s="157">
        <f>IF(M169="základní",J169,0)</f>
        <v>0</v>
      </c>
      <c r="BE169" s="157">
        <f>IF(M169="snížená",J169,0)</f>
        <v>0</v>
      </c>
      <c r="BF169" s="157">
        <f>IF(M169="zákl. přenesená",J169,0)</f>
        <v>0</v>
      </c>
      <c r="BG169" s="157">
        <f>IF(M169="sníž. přenesená",J169,0)</f>
        <v>0</v>
      </c>
      <c r="BH169" s="157">
        <f>IF(M169="nulová",J169,0)</f>
        <v>0</v>
      </c>
      <c r="BI169" s="9" t="s">
        <v>75</v>
      </c>
      <c r="BJ169" s="157">
        <f>ROUND(I169*H169,2)</f>
        <v>0</v>
      </c>
      <c r="BK169" s="9" t="s">
        <v>179</v>
      </c>
      <c r="BL169" s="171" t="s">
        <v>180</v>
      </c>
    </row>
    <row r="170" spans="2:64" s="14" customFormat="1" ht="19.5">
      <c r="B170" s="1"/>
      <c r="C170" s="68"/>
      <c r="D170" s="216" t="s">
        <v>125</v>
      </c>
      <c r="E170" s="68"/>
      <c r="F170" s="217" t="s">
        <v>295</v>
      </c>
      <c r="G170" s="68"/>
      <c r="H170" s="68"/>
      <c r="I170" s="68"/>
      <c r="J170" s="68"/>
      <c r="L170" s="172"/>
      <c r="S170" s="34"/>
      <c r="AS170" s="9" t="s">
        <v>125</v>
      </c>
      <c r="AT170" s="9" t="s">
        <v>81</v>
      </c>
    </row>
    <row r="171" spans="2:64" s="174" customFormat="1">
      <c r="B171" s="173"/>
      <c r="C171" s="218"/>
      <c r="D171" s="216" t="s">
        <v>146</v>
      </c>
      <c r="E171" s="231" t="s">
        <v>1</v>
      </c>
      <c r="F171" s="219" t="s">
        <v>181</v>
      </c>
      <c r="G171" s="218"/>
      <c r="H171" s="220">
        <v>171.31</v>
      </c>
      <c r="I171" s="218"/>
      <c r="J171" s="218"/>
      <c r="L171" s="175"/>
      <c r="S171" s="176"/>
      <c r="AS171" s="177" t="s">
        <v>146</v>
      </c>
      <c r="AT171" s="177" t="s">
        <v>81</v>
      </c>
      <c r="AU171" s="174" t="s">
        <v>81</v>
      </c>
      <c r="AV171" s="174" t="s">
        <v>27</v>
      </c>
      <c r="AW171" s="174" t="s">
        <v>75</v>
      </c>
      <c r="AX171" s="177" t="s">
        <v>117</v>
      </c>
    </row>
    <row r="172" spans="2:64" s="14" customFormat="1" ht="24.2" customHeight="1">
      <c r="B172" s="1"/>
      <c r="C172" s="221" t="s">
        <v>182</v>
      </c>
      <c r="D172" s="221" t="s">
        <v>120</v>
      </c>
      <c r="E172" s="222" t="s">
        <v>183</v>
      </c>
      <c r="F172" s="223" t="s">
        <v>294</v>
      </c>
      <c r="G172" s="224" t="s">
        <v>178</v>
      </c>
      <c r="H172" s="225">
        <v>171.31</v>
      </c>
      <c r="I172" s="4">
        <v>0</v>
      </c>
      <c r="J172" s="245">
        <f>ROUND(I172*H172,2)</f>
        <v>0</v>
      </c>
      <c r="K172" s="2"/>
      <c r="L172" s="167" t="s">
        <v>1</v>
      </c>
      <c r="M172" s="168" t="s">
        <v>35</v>
      </c>
      <c r="N172" s="169">
        <v>0.46</v>
      </c>
      <c r="O172" s="169">
        <f>N172*H172</f>
        <v>78.802599999999998</v>
      </c>
      <c r="P172" s="169">
        <v>0</v>
      </c>
      <c r="Q172" s="169">
        <f>P172*H172</f>
        <v>0</v>
      </c>
      <c r="R172" s="169">
        <v>0</v>
      </c>
      <c r="S172" s="170">
        <f>R172*H172</f>
        <v>0</v>
      </c>
      <c r="AQ172" s="171" t="s">
        <v>179</v>
      </c>
      <c r="AS172" s="171" t="s">
        <v>120</v>
      </c>
      <c r="AT172" s="171" t="s">
        <v>81</v>
      </c>
      <c r="AX172" s="9" t="s">
        <v>117</v>
      </c>
      <c r="BD172" s="157">
        <f>IF(M172="základní",J172,0)</f>
        <v>0</v>
      </c>
      <c r="BE172" s="157">
        <f>IF(M172="snížená",J172,0)</f>
        <v>0</v>
      </c>
      <c r="BF172" s="157">
        <f>IF(M172="zákl. přenesená",J172,0)</f>
        <v>0</v>
      </c>
      <c r="BG172" s="157">
        <f>IF(M172="sníž. přenesená",J172,0)</f>
        <v>0</v>
      </c>
      <c r="BH172" s="157">
        <f>IF(M172="nulová",J172,0)</f>
        <v>0</v>
      </c>
      <c r="BI172" s="9" t="s">
        <v>75</v>
      </c>
      <c r="BJ172" s="157">
        <f>ROUND(I172*H172,2)</f>
        <v>0</v>
      </c>
      <c r="BK172" s="9" t="s">
        <v>179</v>
      </c>
      <c r="BL172" s="171" t="s">
        <v>184</v>
      </c>
    </row>
    <row r="173" spans="2:64" s="14" customFormat="1" ht="19.5">
      <c r="B173" s="1"/>
      <c r="C173" s="68"/>
      <c r="D173" s="216" t="s">
        <v>125</v>
      </c>
      <c r="E173" s="68"/>
      <c r="F173" s="217" t="s">
        <v>296</v>
      </c>
      <c r="G173" s="68"/>
      <c r="H173" s="68"/>
      <c r="I173" s="68"/>
      <c r="J173" s="68"/>
      <c r="L173" s="172"/>
      <c r="S173" s="34"/>
      <c r="AS173" s="9" t="s">
        <v>125</v>
      </c>
      <c r="AT173" s="9" t="s">
        <v>81</v>
      </c>
    </row>
    <row r="174" spans="2:64" s="174" customFormat="1">
      <c r="B174" s="173"/>
      <c r="C174" s="218"/>
      <c r="D174" s="216" t="s">
        <v>146</v>
      </c>
      <c r="E174" s="231" t="s">
        <v>1</v>
      </c>
      <c r="F174" s="219" t="s">
        <v>181</v>
      </c>
      <c r="G174" s="218"/>
      <c r="H174" s="220">
        <v>171.31</v>
      </c>
      <c r="I174" s="218"/>
      <c r="J174" s="218"/>
      <c r="L174" s="175"/>
      <c r="S174" s="176"/>
      <c r="AS174" s="177" t="s">
        <v>146</v>
      </c>
      <c r="AT174" s="177" t="s">
        <v>81</v>
      </c>
      <c r="AU174" s="174" t="s">
        <v>81</v>
      </c>
      <c r="AV174" s="174" t="s">
        <v>27</v>
      </c>
      <c r="AW174" s="174" t="s">
        <v>75</v>
      </c>
      <c r="AX174" s="177" t="s">
        <v>117</v>
      </c>
    </row>
    <row r="175" spans="2:64" s="14" customFormat="1" ht="24.2" customHeight="1">
      <c r="B175" s="1"/>
      <c r="C175" s="232" t="s">
        <v>185</v>
      </c>
      <c r="D175" s="232" t="s">
        <v>186</v>
      </c>
      <c r="E175" s="233" t="s">
        <v>187</v>
      </c>
      <c r="F175" s="234" t="s">
        <v>188</v>
      </c>
      <c r="G175" s="235" t="s">
        <v>189</v>
      </c>
      <c r="H175" s="236">
        <v>2</v>
      </c>
      <c r="I175" s="5">
        <v>0</v>
      </c>
      <c r="J175" s="247">
        <f>ROUND(I175*H175,2)</f>
        <v>0</v>
      </c>
      <c r="K175" s="3"/>
      <c r="L175" s="178" t="s">
        <v>1</v>
      </c>
      <c r="M175" s="179" t="s">
        <v>35</v>
      </c>
      <c r="N175" s="169">
        <v>0</v>
      </c>
      <c r="O175" s="169">
        <f>N175*H175</f>
        <v>0</v>
      </c>
      <c r="P175" s="169">
        <v>2.9999999999999997E-4</v>
      </c>
      <c r="Q175" s="169">
        <f>P175*H175</f>
        <v>5.9999999999999995E-4</v>
      </c>
      <c r="R175" s="169">
        <v>0</v>
      </c>
      <c r="S175" s="170">
        <f>R175*H175</f>
        <v>0</v>
      </c>
      <c r="AQ175" s="171" t="s">
        <v>190</v>
      </c>
      <c r="AS175" s="171" t="s">
        <v>186</v>
      </c>
      <c r="AT175" s="171" t="s">
        <v>81</v>
      </c>
      <c r="AX175" s="9" t="s">
        <v>117</v>
      </c>
      <c r="BD175" s="157">
        <f>IF(M175="základní",J175,0)</f>
        <v>0</v>
      </c>
      <c r="BE175" s="157">
        <f>IF(M175="snížená",J175,0)</f>
        <v>0</v>
      </c>
      <c r="BF175" s="157">
        <f>IF(M175="zákl. přenesená",J175,0)</f>
        <v>0</v>
      </c>
      <c r="BG175" s="157">
        <f>IF(M175="sníž. přenesená",J175,0)</f>
        <v>0</v>
      </c>
      <c r="BH175" s="157">
        <f>IF(M175="nulová",J175,0)</f>
        <v>0</v>
      </c>
      <c r="BI175" s="9" t="s">
        <v>75</v>
      </c>
      <c r="BJ175" s="157">
        <f>ROUND(I175*H175,2)</f>
        <v>0</v>
      </c>
      <c r="BK175" s="9" t="s">
        <v>179</v>
      </c>
      <c r="BL175" s="171" t="s">
        <v>191</v>
      </c>
    </row>
    <row r="176" spans="2:64" s="14" customFormat="1">
      <c r="B176" s="1"/>
      <c r="C176" s="68"/>
      <c r="D176" s="216" t="s">
        <v>125</v>
      </c>
      <c r="E176" s="68"/>
      <c r="F176" s="217"/>
      <c r="G176" s="68"/>
      <c r="H176" s="68"/>
      <c r="I176" s="68"/>
      <c r="J176" s="68"/>
      <c r="L176" s="172"/>
      <c r="S176" s="34"/>
      <c r="AS176" s="9" t="s">
        <v>125</v>
      </c>
      <c r="AT176" s="9" t="s">
        <v>81</v>
      </c>
    </row>
    <row r="177" spans="2:64" s="174" customFormat="1">
      <c r="B177" s="173"/>
      <c r="C177" s="218"/>
      <c r="D177" s="216" t="s">
        <v>146</v>
      </c>
      <c r="E177" s="218"/>
      <c r="F177" s="219"/>
      <c r="G177" s="218"/>
      <c r="H177" s="220"/>
      <c r="I177" s="218"/>
      <c r="J177" s="218"/>
      <c r="L177" s="175"/>
      <c r="S177" s="176"/>
      <c r="AS177" s="177" t="s">
        <v>146</v>
      </c>
      <c r="AT177" s="177" t="s">
        <v>81</v>
      </c>
      <c r="AU177" s="174" t="s">
        <v>81</v>
      </c>
      <c r="AV177" s="174" t="s">
        <v>3</v>
      </c>
      <c r="AW177" s="174" t="s">
        <v>75</v>
      </c>
      <c r="AX177" s="177" t="s">
        <v>117</v>
      </c>
    </row>
    <row r="178" spans="2:64" s="14" customFormat="1" ht="16.5" customHeight="1">
      <c r="B178" s="1"/>
      <c r="C178" s="232" t="s">
        <v>192</v>
      </c>
      <c r="D178" s="232" t="s">
        <v>186</v>
      </c>
      <c r="E178" s="233" t="s">
        <v>193</v>
      </c>
      <c r="F178" s="234" t="s">
        <v>194</v>
      </c>
      <c r="G178" s="235" t="s">
        <v>178</v>
      </c>
      <c r="H178" s="236">
        <v>4</v>
      </c>
      <c r="I178" s="5">
        <v>0</v>
      </c>
      <c r="J178" s="247">
        <f>ROUND(I178*H178,2)</f>
        <v>0</v>
      </c>
      <c r="K178" s="3"/>
      <c r="L178" s="178" t="s">
        <v>1</v>
      </c>
      <c r="M178" s="179" t="s">
        <v>35</v>
      </c>
      <c r="N178" s="169">
        <v>0</v>
      </c>
      <c r="O178" s="169">
        <f>N178*H178</f>
        <v>0</v>
      </c>
      <c r="P178" s="169">
        <v>1.4999999999999999E-4</v>
      </c>
      <c r="Q178" s="169">
        <f>P178*H178</f>
        <v>5.9999999999999995E-4</v>
      </c>
      <c r="R178" s="169">
        <v>0</v>
      </c>
      <c r="S178" s="170">
        <f>R178*H178</f>
        <v>0</v>
      </c>
      <c r="AQ178" s="171" t="s">
        <v>190</v>
      </c>
      <c r="AS178" s="171" t="s">
        <v>186</v>
      </c>
      <c r="AT178" s="171" t="s">
        <v>81</v>
      </c>
      <c r="AX178" s="9" t="s">
        <v>117</v>
      </c>
      <c r="BD178" s="157">
        <f>IF(M178="základní",J178,0)</f>
        <v>0</v>
      </c>
      <c r="BE178" s="157">
        <f>IF(M178="snížená",J178,0)</f>
        <v>0</v>
      </c>
      <c r="BF178" s="157">
        <f>IF(M178="zákl. přenesená",J178,0)</f>
        <v>0</v>
      </c>
      <c r="BG178" s="157">
        <f>IF(M178="sníž. přenesená",J178,0)</f>
        <v>0</v>
      </c>
      <c r="BH178" s="157">
        <f>IF(M178="nulová",J178,0)</f>
        <v>0</v>
      </c>
      <c r="BI178" s="9" t="s">
        <v>75</v>
      </c>
      <c r="BJ178" s="157">
        <f>ROUND(I178*H178,2)</f>
        <v>0</v>
      </c>
      <c r="BK178" s="9" t="s">
        <v>179</v>
      </c>
      <c r="BL178" s="171" t="s">
        <v>195</v>
      </c>
    </row>
    <row r="179" spans="2:64" s="14" customFormat="1">
      <c r="B179" s="1"/>
      <c r="C179" s="68"/>
      <c r="D179" s="216" t="s">
        <v>125</v>
      </c>
      <c r="E179" s="68"/>
      <c r="F179" s="217" t="s">
        <v>194</v>
      </c>
      <c r="G179" s="68"/>
      <c r="H179" s="68"/>
      <c r="I179" s="68"/>
      <c r="J179" s="68"/>
      <c r="L179" s="172"/>
      <c r="S179" s="34"/>
      <c r="AS179" s="9" t="s">
        <v>125</v>
      </c>
      <c r="AT179" s="9" t="s">
        <v>81</v>
      </c>
    </row>
    <row r="180" spans="2:64" s="160" customFormat="1" ht="22.9" customHeight="1">
      <c r="B180" s="159"/>
      <c r="C180" s="212"/>
      <c r="D180" s="213" t="s">
        <v>69</v>
      </c>
      <c r="E180" s="229" t="s">
        <v>196</v>
      </c>
      <c r="F180" s="230" t="s">
        <v>197</v>
      </c>
      <c r="G180" s="212"/>
      <c r="H180" s="212"/>
      <c r="I180" s="212"/>
      <c r="J180" s="244">
        <f>SUM(J181:J193)</f>
        <v>0</v>
      </c>
      <c r="L180" s="162"/>
      <c r="O180" s="163">
        <f>SUM(O181:O187)</f>
        <v>2071.0005000000001</v>
      </c>
      <c r="Q180" s="163">
        <f>SUM(Q181:Q187)</f>
        <v>23.038070000000001</v>
      </c>
      <c r="S180" s="164">
        <f>SUM(S181:S187)</f>
        <v>20.805</v>
      </c>
      <c r="AQ180" s="161" t="s">
        <v>81</v>
      </c>
      <c r="AS180" s="165" t="s">
        <v>69</v>
      </c>
      <c r="AT180" s="165" t="s">
        <v>75</v>
      </c>
      <c r="AX180" s="161" t="s">
        <v>117</v>
      </c>
      <c r="BJ180" s="166">
        <f>SUM(BJ181:BJ187)</f>
        <v>0</v>
      </c>
    </row>
    <row r="181" spans="2:64" s="14" customFormat="1" ht="33" customHeight="1">
      <c r="B181" s="1"/>
      <c r="C181" s="221" t="s">
        <v>179</v>
      </c>
      <c r="D181" s="221" t="s">
        <v>120</v>
      </c>
      <c r="E181" s="222" t="s">
        <v>198</v>
      </c>
      <c r="F181" s="223" t="s">
        <v>303</v>
      </c>
      <c r="G181" s="224" t="s">
        <v>122</v>
      </c>
      <c r="H181" s="225">
        <v>1387</v>
      </c>
      <c r="I181" s="4">
        <v>0</v>
      </c>
      <c r="J181" s="245">
        <f>ROUND(I181*H181,2)</f>
        <v>0</v>
      </c>
      <c r="K181" s="2"/>
      <c r="L181" s="167" t="s">
        <v>1</v>
      </c>
      <c r="M181" s="168" t="s">
        <v>35</v>
      </c>
      <c r="N181" s="169">
        <v>1.04</v>
      </c>
      <c r="O181" s="169">
        <f>N181*H181</f>
        <v>1442.48</v>
      </c>
      <c r="P181" s="169">
        <v>1.661E-2</v>
      </c>
      <c r="Q181" s="169">
        <f>P181*H181</f>
        <v>23.038070000000001</v>
      </c>
      <c r="R181" s="169">
        <v>0</v>
      </c>
      <c r="S181" s="170">
        <f>R181*H181</f>
        <v>0</v>
      </c>
      <c r="AQ181" s="171" t="s">
        <v>179</v>
      </c>
      <c r="AS181" s="171" t="s">
        <v>120</v>
      </c>
      <c r="AT181" s="171" t="s">
        <v>81</v>
      </c>
      <c r="AX181" s="9" t="s">
        <v>117</v>
      </c>
      <c r="BD181" s="157">
        <f>IF(M181="základní",J181,0)</f>
        <v>0</v>
      </c>
      <c r="BE181" s="157">
        <f>IF(M181="snížená",J181,0)</f>
        <v>0</v>
      </c>
      <c r="BF181" s="157">
        <f>IF(M181="zákl. přenesená",J181,0)</f>
        <v>0</v>
      </c>
      <c r="BG181" s="157">
        <f>IF(M181="sníž. přenesená",J181,0)</f>
        <v>0</v>
      </c>
      <c r="BH181" s="157">
        <f>IF(M181="nulová",J181,0)</f>
        <v>0</v>
      </c>
      <c r="BI181" s="9" t="s">
        <v>75</v>
      </c>
      <c r="BJ181" s="157">
        <f>ROUND(I181*H181,2)</f>
        <v>0</v>
      </c>
      <c r="BK181" s="9" t="s">
        <v>179</v>
      </c>
      <c r="BL181" s="171" t="s">
        <v>200</v>
      </c>
    </row>
    <row r="182" spans="2:64" s="14" customFormat="1" ht="19.5">
      <c r="B182" s="1"/>
      <c r="C182" s="237"/>
      <c r="D182" s="238" t="s">
        <v>125</v>
      </c>
      <c r="E182" s="237"/>
      <c r="F182" s="217" t="s">
        <v>298</v>
      </c>
      <c r="G182" s="237"/>
      <c r="H182" s="237"/>
      <c r="I182" s="237"/>
      <c r="J182" s="237"/>
      <c r="L182" s="172"/>
      <c r="S182" s="34"/>
      <c r="AS182" s="9" t="s">
        <v>125</v>
      </c>
      <c r="AT182" s="9" t="s">
        <v>81</v>
      </c>
    </row>
    <row r="183" spans="2:64" s="174" customFormat="1">
      <c r="B183" s="173"/>
      <c r="C183" s="237"/>
      <c r="D183" s="238" t="s">
        <v>146</v>
      </c>
      <c r="E183" s="239" t="s">
        <v>1</v>
      </c>
      <c r="F183" s="240" t="s">
        <v>77</v>
      </c>
      <c r="G183" s="237"/>
      <c r="H183" s="241">
        <v>1387</v>
      </c>
      <c r="I183" s="237"/>
      <c r="J183" s="237"/>
      <c r="L183" s="175"/>
      <c r="S183" s="176"/>
      <c r="AS183" s="177" t="s">
        <v>146</v>
      </c>
      <c r="AT183" s="177" t="s">
        <v>81</v>
      </c>
      <c r="AU183" s="174" t="s">
        <v>81</v>
      </c>
      <c r="AV183" s="174" t="s">
        <v>27</v>
      </c>
      <c r="AW183" s="174" t="s">
        <v>75</v>
      </c>
      <c r="AX183" s="177" t="s">
        <v>117</v>
      </c>
    </row>
    <row r="184" spans="2:64" s="14" customFormat="1" ht="24.2" customHeight="1">
      <c r="B184" s="1"/>
      <c r="C184" s="221" t="s">
        <v>201</v>
      </c>
      <c r="D184" s="221" t="s">
        <v>120</v>
      </c>
      <c r="E184" s="222" t="s">
        <v>202</v>
      </c>
      <c r="F184" s="223" t="s">
        <v>308</v>
      </c>
      <c r="G184" s="224" t="s">
        <v>122</v>
      </c>
      <c r="H184" s="225">
        <v>1387</v>
      </c>
      <c r="I184" s="4">
        <v>0</v>
      </c>
      <c r="J184" s="245">
        <f>ROUND(I184*H184,2)</f>
        <v>0</v>
      </c>
      <c r="K184" s="2"/>
      <c r="L184" s="167" t="s">
        <v>1</v>
      </c>
      <c r="M184" s="168" t="s">
        <v>35</v>
      </c>
      <c r="N184" s="169">
        <v>0.39300000000000002</v>
      </c>
      <c r="O184" s="169">
        <f>N184*H184</f>
        <v>545.09100000000001</v>
      </c>
      <c r="P184" s="169">
        <v>0</v>
      </c>
      <c r="Q184" s="169">
        <f>P184*H184</f>
        <v>0</v>
      </c>
      <c r="R184" s="169">
        <v>1.4999999999999999E-2</v>
      </c>
      <c r="S184" s="170">
        <f>R184*H184</f>
        <v>20.805</v>
      </c>
      <c r="AQ184" s="171" t="s">
        <v>179</v>
      </c>
      <c r="AS184" s="171" t="s">
        <v>120</v>
      </c>
      <c r="AT184" s="171" t="s">
        <v>81</v>
      </c>
      <c r="AX184" s="9" t="s">
        <v>117</v>
      </c>
      <c r="BD184" s="157">
        <f>IF(M184="základní",J184,0)</f>
        <v>0</v>
      </c>
      <c r="BE184" s="157">
        <f>IF(M184="snížená",J184,0)</f>
        <v>0</v>
      </c>
      <c r="BF184" s="157">
        <f>IF(M184="zákl. přenesená",J184,0)</f>
        <v>0</v>
      </c>
      <c r="BG184" s="157">
        <f>IF(M184="sníž. přenesená",J184,0)</f>
        <v>0</v>
      </c>
      <c r="BH184" s="157">
        <f>IF(M184="nulová",J184,0)</f>
        <v>0</v>
      </c>
      <c r="BI184" s="9" t="s">
        <v>75</v>
      </c>
      <c r="BJ184" s="157">
        <f>ROUND(I184*H184,2)</f>
        <v>0</v>
      </c>
      <c r="BK184" s="9" t="s">
        <v>179</v>
      </c>
      <c r="BL184" s="171" t="s">
        <v>204</v>
      </c>
    </row>
    <row r="185" spans="2:64" s="174" customFormat="1">
      <c r="B185" s="173"/>
      <c r="C185" s="218"/>
      <c r="D185" s="216" t="s">
        <v>146</v>
      </c>
      <c r="E185" s="231" t="s">
        <v>1</v>
      </c>
      <c r="F185" s="219" t="s">
        <v>77</v>
      </c>
      <c r="G185" s="218"/>
      <c r="H185" s="220">
        <v>310.23</v>
      </c>
      <c r="I185" s="218"/>
      <c r="J185" s="218"/>
      <c r="L185" s="175"/>
      <c r="S185" s="176"/>
      <c r="AS185" s="177" t="s">
        <v>146</v>
      </c>
      <c r="AT185" s="177" t="s">
        <v>81</v>
      </c>
      <c r="AU185" s="174" t="s">
        <v>81</v>
      </c>
      <c r="AV185" s="174" t="s">
        <v>27</v>
      </c>
      <c r="AW185" s="174" t="s">
        <v>75</v>
      </c>
      <c r="AX185" s="177" t="s">
        <v>117</v>
      </c>
    </row>
    <row r="186" spans="2:64" s="14" customFormat="1" ht="37.9" customHeight="1">
      <c r="B186" s="1"/>
      <c r="C186" s="221" t="s">
        <v>205</v>
      </c>
      <c r="D186" s="221" t="s">
        <v>120</v>
      </c>
      <c r="E186" s="222" t="s">
        <v>206</v>
      </c>
      <c r="F186" s="223" t="s">
        <v>297</v>
      </c>
      <c r="G186" s="224" t="s">
        <v>156</v>
      </c>
      <c r="H186" s="225">
        <v>19.7</v>
      </c>
      <c r="I186" s="4">
        <v>0</v>
      </c>
      <c r="J186" s="245">
        <f>ROUND(I186*H186,2)</f>
        <v>0</v>
      </c>
      <c r="K186" s="2"/>
      <c r="L186" s="167" t="s">
        <v>1</v>
      </c>
      <c r="M186" s="168" t="s">
        <v>35</v>
      </c>
      <c r="N186" s="169">
        <v>4.2350000000000003</v>
      </c>
      <c r="O186" s="169">
        <f>N186*H186</f>
        <v>83.429500000000004</v>
      </c>
      <c r="P186" s="169">
        <v>0</v>
      </c>
      <c r="Q186" s="169">
        <f>P186*H186</f>
        <v>0</v>
      </c>
      <c r="R186" s="169">
        <v>0</v>
      </c>
      <c r="S186" s="170">
        <f>R186*H186</f>
        <v>0</v>
      </c>
      <c r="AQ186" s="171" t="s">
        <v>179</v>
      </c>
      <c r="AS186" s="171" t="s">
        <v>120</v>
      </c>
      <c r="AT186" s="171" t="s">
        <v>81</v>
      </c>
      <c r="AX186" s="9" t="s">
        <v>117</v>
      </c>
      <c r="BD186" s="157">
        <f>IF(M186="základní",J186,0)</f>
        <v>0</v>
      </c>
      <c r="BE186" s="157">
        <f>IF(M186="snížená",J186,0)</f>
        <v>0</v>
      </c>
      <c r="BF186" s="157">
        <f>IF(M186="zákl. přenesená",J186,0)</f>
        <v>0</v>
      </c>
      <c r="BG186" s="157">
        <f>IF(M186="sníž. přenesená",J186,0)</f>
        <v>0</v>
      </c>
      <c r="BH186" s="157">
        <f>IF(M186="nulová",J186,0)</f>
        <v>0</v>
      </c>
      <c r="BI186" s="9" t="s">
        <v>75</v>
      </c>
      <c r="BJ186" s="157">
        <f>ROUND(I186*H186,2)</f>
        <v>0</v>
      </c>
      <c r="BK186" s="9" t="s">
        <v>179</v>
      </c>
      <c r="BL186" s="171" t="s">
        <v>207</v>
      </c>
    </row>
    <row r="187" spans="2:64" s="14" customFormat="1" ht="29.25">
      <c r="B187" s="1"/>
      <c r="C187" s="237"/>
      <c r="D187" s="238" t="s">
        <v>125</v>
      </c>
      <c r="E187" s="237"/>
      <c r="F187" s="217" t="s">
        <v>292</v>
      </c>
      <c r="G187" s="237"/>
      <c r="H187" s="237"/>
      <c r="I187" s="237"/>
      <c r="J187" s="237"/>
      <c r="L187" s="172"/>
      <c r="S187" s="34"/>
      <c r="AS187" s="9" t="s">
        <v>125</v>
      </c>
      <c r="AT187" s="9" t="s">
        <v>81</v>
      </c>
    </row>
    <row r="188" spans="2:64" s="14" customFormat="1" ht="12">
      <c r="B188" s="1"/>
      <c r="C188" s="221" t="s">
        <v>321</v>
      </c>
      <c r="D188" s="221" t="s">
        <v>120</v>
      </c>
      <c r="E188" s="222" t="s">
        <v>202</v>
      </c>
      <c r="F188" s="223" t="s">
        <v>322</v>
      </c>
      <c r="G188" s="224" t="s">
        <v>122</v>
      </c>
      <c r="H188" s="225">
        <v>1387</v>
      </c>
      <c r="I188" s="4">
        <v>0</v>
      </c>
      <c r="J188" s="245">
        <f>ROUND(I188*H188,2)</f>
        <v>0</v>
      </c>
      <c r="L188" s="172"/>
      <c r="S188" s="34"/>
      <c r="AS188" s="9"/>
      <c r="AT188" s="9"/>
    </row>
    <row r="189" spans="2:64" s="14" customFormat="1">
      <c r="B189" s="1"/>
      <c r="C189" s="68"/>
      <c r="D189" s="216"/>
      <c r="E189" s="68"/>
      <c r="F189" s="242"/>
      <c r="G189" s="68"/>
      <c r="H189" s="68"/>
      <c r="I189" s="68"/>
      <c r="J189" s="68"/>
      <c r="L189" s="172"/>
      <c r="S189" s="34"/>
      <c r="AS189" s="9"/>
      <c r="AT189" s="9"/>
    </row>
    <row r="190" spans="2:64" s="160" customFormat="1" ht="22.9" customHeight="1">
      <c r="B190" s="159"/>
      <c r="C190" s="212"/>
      <c r="D190" s="213" t="s">
        <v>69</v>
      </c>
      <c r="E190" s="229" t="s">
        <v>208</v>
      </c>
      <c r="F190" s="230" t="s">
        <v>209</v>
      </c>
      <c r="G190" s="212"/>
      <c r="H190" s="212"/>
      <c r="I190" s="212"/>
      <c r="J190" s="244">
        <f>SUM(J191:J193)</f>
        <v>0</v>
      </c>
      <c r="L190" s="162"/>
      <c r="O190" s="163">
        <f>SUM(O191:O194)</f>
        <v>42.501509999999996</v>
      </c>
      <c r="Q190" s="163">
        <f>SUM(Q191:Q194)</f>
        <v>0.155115</v>
      </c>
      <c r="S190" s="164">
        <f>SUM(S191:S194)</f>
        <v>0</v>
      </c>
      <c r="AQ190" s="161" t="s">
        <v>81</v>
      </c>
      <c r="AS190" s="165" t="s">
        <v>69</v>
      </c>
      <c r="AT190" s="165" t="s">
        <v>75</v>
      </c>
      <c r="AX190" s="161" t="s">
        <v>117</v>
      </c>
      <c r="BJ190" s="166">
        <f>SUM(BJ191:BJ194)</f>
        <v>0</v>
      </c>
    </row>
    <row r="191" spans="2:64" s="14" customFormat="1" ht="24.2" customHeight="1">
      <c r="B191" s="1"/>
      <c r="C191" s="221" t="s">
        <v>210</v>
      </c>
      <c r="D191" s="221" t="s">
        <v>120</v>
      </c>
      <c r="E191" s="222" t="s">
        <v>211</v>
      </c>
      <c r="F191" s="223" t="s">
        <v>212</v>
      </c>
      <c r="G191" s="224" t="s">
        <v>122</v>
      </c>
      <c r="H191" s="225">
        <v>310.23</v>
      </c>
      <c r="I191" s="4">
        <v>0</v>
      </c>
      <c r="J191" s="245">
        <f>ROUND(I191*H191,2)</f>
        <v>0</v>
      </c>
      <c r="K191" s="2"/>
      <c r="L191" s="167" t="s">
        <v>1</v>
      </c>
      <c r="M191" s="168" t="s">
        <v>35</v>
      </c>
      <c r="N191" s="169">
        <v>3.3000000000000002E-2</v>
      </c>
      <c r="O191" s="169">
        <f>N191*H191</f>
        <v>10.237590000000001</v>
      </c>
      <c r="P191" s="169">
        <v>2.1000000000000001E-4</v>
      </c>
      <c r="Q191" s="169">
        <f>P191*H191</f>
        <v>6.5148300000000006E-2</v>
      </c>
      <c r="R191" s="169">
        <v>0</v>
      </c>
      <c r="S191" s="170">
        <f>R191*H191</f>
        <v>0</v>
      </c>
      <c r="AQ191" s="171" t="s">
        <v>179</v>
      </c>
      <c r="AS191" s="171" t="s">
        <v>120</v>
      </c>
      <c r="AT191" s="171" t="s">
        <v>81</v>
      </c>
      <c r="AX191" s="9" t="s">
        <v>117</v>
      </c>
      <c r="BD191" s="157">
        <f>IF(M191="základní",J191,0)</f>
        <v>0</v>
      </c>
      <c r="BE191" s="157">
        <f>IF(M191="snížená",J191,0)</f>
        <v>0</v>
      </c>
      <c r="BF191" s="157">
        <f>IF(M191="zákl. přenesená",J191,0)</f>
        <v>0</v>
      </c>
      <c r="BG191" s="157">
        <f>IF(M191="sníž. přenesená",J191,0)</f>
        <v>0</v>
      </c>
      <c r="BH191" s="157">
        <f>IF(M191="nulová",J191,0)</f>
        <v>0</v>
      </c>
      <c r="BI191" s="9" t="s">
        <v>75</v>
      </c>
      <c r="BJ191" s="157">
        <f>ROUND(I191*H191,2)</f>
        <v>0</v>
      </c>
      <c r="BK191" s="9" t="s">
        <v>179</v>
      </c>
      <c r="BL191" s="171" t="s">
        <v>213</v>
      </c>
    </row>
    <row r="192" spans="2:64" s="14" customFormat="1" ht="19.5">
      <c r="B192" s="1"/>
      <c r="C192" s="237"/>
      <c r="D192" s="238" t="s">
        <v>125</v>
      </c>
      <c r="E192" s="237"/>
      <c r="F192" s="217" t="s">
        <v>214</v>
      </c>
      <c r="G192" s="237"/>
      <c r="H192" s="237"/>
      <c r="I192" s="237"/>
      <c r="J192" s="237"/>
      <c r="L192" s="172"/>
      <c r="S192" s="34"/>
      <c r="AS192" s="9" t="s">
        <v>125</v>
      </c>
      <c r="AT192" s="9" t="s">
        <v>81</v>
      </c>
    </row>
    <row r="193" spans="2:64" s="14" customFormat="1" ht="33" customHeight="1">
      <c r="B193" s="1"/>
      <c r="C193" s="221" t="s">
        <v>215</v>
      </c>
      <c r="D193" s="221" t="s">
        <v>120</v>
      </c>
      <c r="E193" s="222" t="s">
        <v>216</v>
      </c>
      <c r="F193" s="223" t="s">
        <v>217</v>
      </c>
      <c r="G193" s="224" t="s">
        <v>122</v>
      </c>
      <c r="H193" s="225">
        <v>310.23</v>
      </c>
      <c r="I193" s="4">
        <v>0</v>
      </c>
      <c r="J193" s="245">
        <f>ROUND(I193*H193,2)</f>
        <v>0</v>
      </c>
      <c r="K193" s="2"/>
      <c r="L193" s="167" t="s">
        <v>1</v>
      </c>
      <c r="M193" s="168" t="s">
        <v>35</v>
      </c>
      <c r="N193" s="169">
        <v>0.104</v>
      </c>
      <c r="O193" s="169">
        <f>N193*H193</f>
        <v>32.263919999999999</v>
      </c>
      <c r="P193" s="169">
        <v>2.9E-4</v>
      </c>
      <c r="Q193" s="169">
        <f>P193*H193</f>
        <v>8.9966700000000011E-2</v>
      </c>
      <c r="R193" s="169">
        <v>0</v>
      </c>
      <c r="S193" s="170">
        <f>R193*H193</f>
        <v>0</v>
      </c>
      <c r="AQ193" s="171" t="s">
        <v>179</v>
      </c>
      <c r="AS193" s="171" t="s">
        <v>120</v>
      </c>
      <c r="AT193" s="171" t="s">
        <v>81</v>
      </c>
      <c r="AX193" s="9" t="s">
        <v>117</v>
      </c>
      <c r="BD193" s="157">
        <f>IF(M193="základní",J193,0)</f>
        <v>0</v>
      </c>
      <c r="BE193" s="157">
        <f>IF(M193="snížená",J193,0)</f>
        <v>0</v>
      </c>
      <c r="BF193" s="157">
        <f>IF(M193="zákl. přenesená",J193,0)</f>
        <v>0</v>
      </c>
      <c r="BG193" s="157">
        <f>IF(M193="sníž. přenesená",J193,0)</f>
        <v>0</v>
      </c>
      <c r="BH193" s="157">
        <f>IF(M193="nulová",J193,0)</f>
        <v>0</v>
      </c>
      <c r="BI193" s="9" t="s">
        <v>75</v>
      </c>
      <c r="BJ193" s="157">
        <f>ROUND(I193*H193,2)</f>
        <v>0</v>
      </c>
      <c r="BK193" s="9" t="s">
        <v>179</v>
      </c>
      <c r="BL193" s="171" t="s">
        <v>218</v>
      </c>
    </row>
    <row r="194" spans="2:64" s="14" customFormat="1" ht="29.25">
      <c r="B194" s="1"/>
      <c r="C194" s="243"/>
      <c r="D194" s="238" t="s">
        <v>125</v>
      </c>
      <c r="E194" s="243"/>
      <c r="F194" s="217" t="s">
        <v>219</v>
      </c>
      <c r="G194" s="243"/>
      <c r="H194" s="243"/>
      <c r="I194" s="243"/>
      <c r="J194" s="243"/>
      <c r="L194" s="172"/>
      <c r="S194" s="34"/>
      <c r="AS194" s="9" t="s">
        <v>125</v>
      </c>
      <c r="AT194" s="9" t="s">
        <v>81</v>
      </c>
    </row>
    <row r="195" spans="2:64" s="160" customFormat="1" ht="25.9" customHeight="1">
      <c r="B195" s="159"/>
      <c r="C195" s="212"/>
      <c r="D195" s="213" t="s">
        <v>69</v>
      </c>
      <c r="E195" s="214" t="s">
        <v>220</v>
      </c>
      <c r="F195" s="214" t="s">
        <v>221</v>
      </c>
      <c r="G195" s="212"/>
      <c r="H195" s="212"/>
      <c r="I195" s="212"/>
      <c r="J195" s="215">
        <f>SUM(J196:J202)</f>
        <v>0</v>
      </c>
      <c r="L195" s="162"/>
      <c r="O195" s="163">
        <f>SUM(O196:O203)</f>
        <v>3075</v>
      </c>
      <c r="Q195" s="163">
        <f>SUM(Q196:Q203)</f>
        <v>0</v>
      </c>
      <c r="S195" s="164">
        <f>SUM(S196:S203)</f>
        <v>0</v>
      </c>
      <c r="AQ195" s="161" t="s">
        <v>123</v>
      </c>
      <c r="AS195" s="165" t="s">
        <v>69</v>
      </c>
      <c r="AT195" s="165" t="s">
        <v>70</v>
      </c>
      <c r="AX195" s="161" t="s">
        <v>117</v>
      </c>
      <c r="BJ195" s="166">
        <f>SUM(BJ196:BJ203)</f>
        <v>0</v>
      </c>
    </row>
    <row r="196" spans="2:64" s="14" customFormat="1" ht="24.2" customHeight="1">
      <c r="B196" s="1"/>
      <c r="C196" s="221" t="s">
        <v>7</v>
      </c>
      <c r="D196" s="221" t="s">
        <v>120</v>
      </c>
      <c r="E196" s="222" t="s">
        <v>222</v>
      </c>
      <c r="F196" s="223" t="s">
        <v>291</v>
      </c>
      <c r="G196" s="224" t="s">
        <v>223</v>
      </c>
      <c r="H196" s="225">
        <v>850</v>
      </c>
      <c r="I196" s="4">
        <v>0</v>
      </c>
      <c r="J196" s="245">
        <f>ROUND(I196*H196,2)</f>
        <v>0</v>
      </c>
      <c r="K196" s="2"/>
      <c r="L196" s="167" t="s">
        <v>1</v>
      </c>
      <c r="M196" s="168" t="s">
        <v>35</v>
      </c>
      <c r="N196" s="169">
        <v>1</v>
      </c>
      <c r="O196" s="169">
        <f>N196*H196</f>
        <v>850</v>
      </c>
      <c r="P196" s="169">
        <v>0</v>
      </c>
      <c r="Q196" s="169">
        <f>P196*H196</f>
        <v>0</v>
      </c>
      <c r="R196" s="169">
        <v>0</v>
      </c>
      <c r="S196" s="170">
        <f>R196*H196</f>
        <v>0</v>
      </c>
      <c r="AQ196" s="171" t="s">
        <v>224</v>
      </c>
      <c r="AS196" s="171" t="s">
        <v>120</v>
      </c>
      <c r="AT196" s="171" t="s">
        <v>75</v>
      </c>
      <c r="AX196" s="9" t="s">
        <v>117</v>
      </c>
      <c r="BD196" s="157">
        <f>IF(M196="základní",J196,0)</f>
        <v>0</v>
      </c>
      <c r="BE196" s="157">
        <f>IF(M196="snížená",J196,0)</f>
        <v>0</v>
      </c>
      <c r="BF196" s="157">
        <f>IF(M196="zákl. přenesená",J196,0)</f>
        <v>0</v>
      </c>
      <c r="BG196" s="157">
        <f>IF(M196="sníž. přenesená",J196,0)</f>
        <v>0</v>
      </c>
      <c r="BH196" s="157">
        <f>IF(M196="nulová",J196,0)</f>
        <v>0</v>
      </c>
      <c r="BI196" s="9" t="s">
        <v>75</v>
      </c>
      <c r="BJ196" s="157">
        <f>ROUND(I196*H196,2)</f>
        <v>0</v>
      </c>
      <c r="BK196" s="9" t="s">
        <v>224</v>
      </c>
      <c r="BL196" s="171" t="s">
        <v>225</v>
      </c>
    </row>
    <row r="197" spans="2:64" s="14" customFormat="1" ht="19.5">
      <c r="B197" s="1"/>
      <c r="C197" s="68"/>
      <c r="D197" s="216" t="s">
        <v>125</v>
      </c>
      <c r="E197" s="68"/>
      <c r="F197" s="217" t="s">
        <v>226</v>
      </c>
      <c r="G197" s="68"/>
      <c r="H197" s="68"/>
      <c r="I197" s="68"/>
      <c r="J197" s="68"/>
      <c r="L197" s="172"/>
      <c r="S197" s="34"/>
      <c r="AS197" s="9" t="s">
        <v>125</v>
      </c>
      <c r="AT197" s="9" t="s">
        <v>75</v>
      </c>
    </row>
    <row r="198" spans="2:64" s="14" customFormat="1" ht="24.2" customHeight="1">
      <c r="B198" s="1"/>
      <c r="C198" s="221" t="s">
        <v>227</v>
      </c>
      <c r="D198" s="221" t="s">
        <v>120</v>
      </c>
      <c r="E198" s="222" t="s">
        <v>228</v>
      </c>
      <c r="F198" s="223" t="s">
        <v>229</v>
      </c>
      <c r="G198" s="224" t="s">
        <v>223</v>
      </c>
      <c r="H198" s="225">
        <v>950</v>
      </c>
      <c r="I198" s="4">
        <v>0</v>
      </c>
      <c r="J198" s="245">
        <f>ROUND(I198*H198,2)</f>
        <v>0</v>
      </c>
      <c r="K198" s="2"/>
      <c r="L198" s="167" t="s">
        <v>1</v>
      </c>
      <c r="M198" s="168" t="s">
        <v>35</v>
      </c>
      <c r="N198" s="169">
        <v>1</v>
      </c>
      <c r="O198" s="169">
        <f>N198*H198</f>
        <v>950</v>
      </c>
      <c r="P198" s="169">
        <v>0</v>
      </c>
      <c r="Q198" s="169">
        <f>P198*H198</f>
        <v>0</v>
      </c>
      <c r="R198" s="169">
        <v>0</v>
      </c>
      <c r="S198" s="170">
        <f>R198*H198</f>
        <v>0</v>
      </c>
      <c r="AQ198" s="171" t="s">
        <v>224</v>
      </c>
      <c r="AS198" s="171" t="s">
        <v>120</v>
      </c>
      <c r="AT198" s="171" t="s">
        <v>75</v>
      </c>
      <c r="AX198" s="9" t="s">
        <v>117</v>
      </c>
      <c r="BD198" s="157">
        <f>IF(M198="základní",J198,0)</f>
        <v>0</v>
      </c>
      <c r="BE198" s="157">
        <f>IF(M198="snížená",J198,0)</f>
        <v>0</v>
      </c>
      <c r="BF198" s="157">
        <f>IF(M198="zákl. přenesená",J198,0)</f>
        <v>0</v>
      </c>
      <c r="BG198" s="157">
        <f>IF(M198="sníž. přenesená",J198,0)</f>
        <v>0</v>
      </c>
      <c r="BH198" s="157">
        <f>IF(M198="nulová",J198,0)</f>
        <v>0</v>
      </c>
      <c r="BI198" s="9" t="s">
        <v>75</v>
      </c>
      <c r="BJ198" s="157">
        <f>ROUND(I198*H198,2)</f>
        <v>0</v>
      </c>
      <c r="BK198" s="9" t="s">
        <v>224</v>
      </c>
      <c r="BL198" s="171" t="s">
        <v>230</v>
      </c>
    </row>
    <row r="199" spans="2:64" s="14" customFormat="1" ht="19.5">
      <c r="B199" s="1"/>
      <c r="C199" s="68"/>
      <c r="D199" s="216" t="s">
        <v>125</v>
      </c>
      <c r="E199" s="68"/>
      <c r="F199" s="217" t="s">
        <v>226</v>
      </c>
      <c r="G199" s="68"/>
      <c r="H199" s="68"/>
      <c r="I199" s="68"/>
      <c r="J199" s="68"/>
      <c r="L199" s="172"/>
      <c r="S199" s="34"/>
      <c r="AS199" s="9" t="s">
        <v>125</v>
      </c>
      <c r="AT199" s="9" t="s">
        <v>75</v>
      </c>
    </row>
    <row r="200" spans="2:64" s="14" customFormat="1" ht="21.75" customHeight="1">
      <c r="B200" s="1"/>
      <c r="C200" s="221" t="s">
        <v>231</v>
      </c>
      <c r="D200" s="221" t="s">
        <v>120</v>
      </c>
      <c r="E200" s="222" t="s">
        <v>232</v>
      </c>
      <c r="F200" s="223" t="s">
        <v>233</v>
      </c>
      <c r="G200" s="224" t="s">
        <v>223</v>
      </c>
      <c r="H200" s="225">
        <v>585</v>
      </c>
      <c r="I200" s="4">
        <v>0</v>
      </c>
      <c r="J200" s="245">
        <f>ROUND(I200*H200,2)</f>
        <v>0</v>
      </c>
      <c r="K200" s="2"/>
      <c r="L200" s="167" t="s">
        <v>1</v>
      </c>
      <c r="M200" s="168" t="s">
        <v>35</v>
      </c>
      <c r="N200" s="169">
        <v>1</v>
      </c>
      <c r="O200" s="169">
        <f>N200*H200</f>
        <v>585</v>
      </c>
      <c r="P200" s="169">
        <v>0</v>
      </c>
      <c r="Q200" s="169">
        <f>P200*H200</f>
        <v>0</v>
      </c>
      <c r="R200" s="169">
        <v>0</v>
      </c>
      <c r="S200" s="170">
        <f>R200*H200</f>
        <v>0</v>
      </c>
      <c r="AQ200" s="171" t="s">
        <v>224</v>
      </c>
      <c r="AS200" s="171" t="s">
        <v>120</v>
      </c>
      <c r="AT200" s="171" t="s">
        <v>75</v>
      </c>
      <c r="AX200" s="9" t="s">
        <v>117</v>
      </c>
      <c r="BD200" s="157">
        <f>IF(M200="základní",J200,0)</f>
        <v>0</v>
      </c>
      <c r="BE200" s="157">
        <f>IF(M200="snížená",J200,0)</f>
        <v>0</v>
      </c>
      <c r="BF200" s="157">
        <f>IF(M200="zákl. přenesená",J200,0)</f>
        <v>0</v>
      </c>
      <c r="BG200" s="157">
        <f>IF(M200="sníž. přenesená",J200,0)</f>
        <v>0</v>
      </c>
      <c r="BH200" s="157">
        <f>IF(M200="nulová",J200,0)</f>
        <v>0</v>
      </c>
      <c r="BI200" s="9" t="s">
        <v>75</v>
      </c>
      <c r="BJ200" s="157">
        <f>ROUND(I200*H200,2)</f>
        <v>0</v>
      </c>
      <c r="BK200" s="9" t="s">
        <v>224</v>
      </c>
      <c r="BL200" s="171" t="s">
        <v>234</v>
      </c>
    </row>
    <row r="201" spans="2:64" s="14" customFormat="1" ht="19.5">
      <c r="B201" s="1"/>
      <c r="C201" s="68"/>
      <c r="D201" s="216" t="s">
        <v>125</v>
      </c>
      <c r="E201" s="68"/>
      <c r="F201" s="217" t="s">
        <v>235</v>
      </c>
      <c r="G201" s="68"/>
      <c r="H201" s="68"/>
      <c r="I201" s="68"/>
      <c r="J201" s="68"/>
      <c r="L201" s="172"/>
      <c r="S201" s="34"/>
      <c r="AS201" s="9" t="s">
        <v>125</v>
      </c>
      <c r="AT201" s="9" t="s">
        <v>75</v>
      </c>
    </row>
    <row r="202" spans="2:64" s="14" customFormat="1" ht="21.75" customHeight="1">
      <c r="B202" s="1"/>
      <c r="C202" s="221" t="s">
        <v>236</v>
      </c>
      <c r="D202" s="221" t="s">
        <v>120</v>
      </c>
      <c r="E202" s="222" t="s">
        <v>237</v>
      </c>
      <c r="F202" s="223" t="s">
        <v>238</v>
      </c>
      <c r="G202" s="224" t="s">
        <v>223</v>
      </c>
      <c r="H202" s="225">
        <v>690</v>
      </c>
      <c r="I202" s="4">
        <v>0</v>
      </c>
      <c r="J202" s="245">
        <f>ROUND(I202*H202,2)</f>
        <v>0</v>
      </c>
      <c r="K202" s="2"/>
      <c r="L202" s="167" t="s">
        <v>1</v>
      </c>
      <c r="M202" s="168" t="s">
        <v>35</v>
      </c>
      <c r="N202" s="169">
        <v>1</v>
      </c>
      <c r="O202" s="169">
        <f>N202*H202</f>
        <v>690</v>
      </c>
      <c r="P202" s="169">
        <v>0</v>
      </c>
      <c r="Q202" s="169">
        <f>P202*H202</f>
        <v>0</v>
      </c>
      <c r="R202" s="169">
        <v>0</v>
      </c>
      <c r="S202" s="170">
        <f>R202*H202</f>
        <v>0</v>
      </c>
      <c r="AQ202" s="171" t="s">
        <v>224</v>
      </c>
      <c r="AS202" s="171" t="s">
        <v>120</v>
      </c>
      <c r="AT202" s="171" t="s">
        <v>75</v>
      </c>
      <c r="AX202" s="9" t="s">
        <v>117</v>
      </c>
      <c r="BD202" s="157">
        <f>IF(M202="základní",J202,0)</f>
        <v>0</v>
      </c>
      <c r="BE202" s="157">
        <f>IF(M202="snížená",J202,0)</f>
        <v>0</v>
      </c>
      <c r="BF202" s="157">
        <f>IF(M202="zákl. přenesená",J202,0)</f>
        <v>0</v>
      </c>
      <c r="BG202" s="157">
        <f>IF(M202="sníž. přenesená",J202,0)</f>
        <v>0</v>
      </c>
      <c r="BH202" s="157">
        <f>IF(M202="nulová",J202,0)</f>
        <v>0</v>
      </c>
      <c r="BI202" s="9" t="s">
        <v>75</v>
      </c>
      <c r="BJ202" s="157">
        <f>ROUND(I202*H202,2)</f>
        <v>0</v>
      </c>
      <c r="BK202" s="9" t="s">
        <v>224</v>
      </c>
      <c r="BL202" s="171" t="s">
        <v>239</v>
      </c>
    </row>
    <row r="203" spans="2:64" s="14" customFormat="1" ht="19.5">
      <c r="B203" s="1"/>
      <c r="C203" s="68"/>
      <c r="D203" s="216" t="s">
        <v>125</v>
      </c>
      <c r="E203" s="68"/>
      <c r="F203" s="217" t="s">
        <v>235</v>
      </c>
      <c r="G203" s="68"/>
      <c r="H203" s="68"/>
      <c r="I203" s="68"/>
      <c r="J203" s="68"/>
      <c r="L203" s="172"/>
      <c r="S203" s="34"/>
      <c r="AS203" s="9" t="s">
        <v>125</v>
      </c>
      <c r="AT203" s="9" t="s">
        <v>75</v>
      </c>
    </row>
    <row r="204" spans="2:64" s="160" customFormat="1" ht="25.9" customHeight="1">
      <c r="B204" s="159"/>
      <c r="C204" s="212"/>
      <c r="D204" s="213" t="s">
        <v>69</v>
      </c>
      <c r="E204" s="214" t="s">
        <v>240</v>
      </c>
      <c r="F204" s="214" t="s">
        <v>241</v>
      </c>
      <c r="G204" s="212"/>
      <c r="H204" s="212"/>
      <c r="I204" s="212"/>
      <c r="J204" s="215">
        <f>BJ204</f>
        <v>0</v>
      </c>
      <c r="L204" s="162"/>
      <c r="O204" s="163">
        <f>O205+O214+O219+O222</f>
        <v>0</v>
      </c>
      <c r="Q204" s="163">
        <f>Q205+Q214+Q219+Q222</f>
        <v>0</v>
      </c>
      <c r="S204" s="164">
        <f>S205+S214+S219+S222</f>
        <v>0</v>
      </c>
      <c r="AQ204" s="161" t="s">
        <v>141</v>
      </c>
      <c r="AS204" s="165" t="s">
        <v>69</v>
      </c>
      <c r="AT204" s="165" t="s">
        <v>70</v>
      </c>
      <c r="AX204" s="161" t="s">
        <v>117</v>
      </c>
      <c r="BJ204" s="166">
        <f>BJ205+BJ214+BJ219+BJ222</f>
        <v>0</v>
      </c>
    </row>
    <row r="205" spans="2:64" s="160" customFormat="1" ht="22.9" customHeight="1">
      <c r="B205" s="159"/>
      <c r="C205" s="212"/>
      <c r="D205" s="213" t="s">
        <v>69</v>
      </c>
      <c r="E205" s="229" t="s">
        <v>242</v>
      </c>
      <c r="F205" s="229" t="s">
        <v>243</v>
      </c>
      <c r="G205" s="212"/>
      <c r="H205" s="212"/>
      <c r="I205" s="212"/>
      <c r="J205" s="244">
        <f>BJ205</f>
        <v>0</v>
      </c>
      <c r="L205" s="162"/>
      <c r="O205" s="163">
        <f>SUM(O206:O213)</f>
        <v>0</v>
      </c>
      <c r="Q205" s="163">
        <f>SUM(Q206:Q213)</f>
        <v>0</v>
      </c>
      <c r="S205" s="164">
        <f>SUM(S206:S213)</f>
        <v>0</v>
      </c>
      <c r="AQ205" s="161" t="s">
        <v>141</v>
      </c>
      <c r="AS205" s="165" t="s">
        <v>69</v>
      </c>
      <c r="AT205" s="165" t="s">
        <v>75</v>
      </c>
      <c r="AX205" s="161" t="s">
        <v>117</v>
      </c>
      <c r="BJ205" s="166">
        <f>SUM(BJ206:BJ213)</f>
        <v>0</v>
      </c>
    </row>
    <row r="206" spans="2:64" s="14" customFormat="1" ht="16.5" customHeight="1">
      <c r="B206" s="1"/>
      <c r="C206" s="221" t="s">
        <v>244</v>
      </c>
      <c r="D206" s="221" t="s">
        <v>120</v>
      </c>
      <c r="E206" s="222" t="s">
        <v>245</v>
      </c>
      <c r="F206" s="223" t="s">
        <v>246</v>
      </c>
      <c r="G206" s="224" t="s">
        <v>247</v>
      </c>
      <c r="H206" s="225">
        <v>1</v>
      </c>
      <c r="I206" s="4">
        <v>0</v>
      </c>
      <c r="J206" s="245">
        <f>ROUND(I206*H206,2)</f>
        <v>0</v>
      </c>
      <c r="K206" s="2"/>
      <c r="L206" s="167" t="s">
        <v>1</v>
      </c>
      <c r="M206" s="168" t="s">
        <v>35</v>
      </c>
      <c r="N206" s="169">
        <v>0</v>
      </c>
      <c r="O206" s="169">
        <f>N206*H206</f>
        <v>0</v>
      </c>
      <c r="P206" s="169">
        <v>0</v>
      </c>
      <c r="Q206" s="169">
        <f>P206*H206</f>
        <v>0</v>
      </c>
      <c r="R206" s="169">
        <v>0</v>
      </c>
      <c r="S206" s="170">
        <f>R206*H206</f>
        <v>0</v>
      </c>
      <c r="AQ206" s="171" t="s">
        <v>248</v>
      </c>
      <c r="AS206" s="171" t="s">
        <v>120</v>
      </c>
      <c r="AT206" s="171" t="s">
        <v>81</v>
      </c>
      <c r="AX206" s="9" t="s">
        <v>117</v>
      </c>
      <c r="BD206" s="157">
        <f>IF(M206="základní",J206,0)</f>
        <v>0</v>
      </c>
      <c r="BE206" s="157">
        <f>IF(M206="snížená",J206,0)</f>
        <v>0</v>
      </c>
      <c r="BF206" s="157">
        <f>IF(M206="zákl. přenesená",J206,0)</f>
        <v>0</v>
      </c>
      <c r="BG206" s="157">
        <f>IF(M206="sníž. přenesená",J206,0)</f>
        <v>0</v>
      </c>
      <c r="BH206" s="157">
        <f>IF(M206="nulová",J206,0)</f>
        <v>0</v>
      </c>
      <c r="BI206" s="9" t="s">
        <v>75</v>
      </c>
      <c r="BJ206" s="157">
        <f>ROUND(I206*H206,2)</f>
        <v>0</v>
      </c>
      <c r="BK206" s="9" t="s">
        <v>248</v>
      </c>
      <c r="BL206" s="171" t="s">
        <v>249</v>
      </c>
    </row>
    <row r="207" spans="2:64" s="14" customFormat="1">
      <c r="B207" s="1"/>
      <c r="C207" s="68"/>
      <c r="D207" s="216" t="s">
        <v>125</v>
      </c>
      <c r="E207" s="68"/>
      <c r="F207" s="217" t="s">
        <v>246</v>
      </c>
      <c r="G207" s="68"/>
      <c r="H207" s="68"/>
      <c r="I207" s="68"/>
      <c r="J207" s="68"/>
      <c r="L207" s="172"/>
      <c r="S207" s="34"/>
      <c r="AS207" s="9" t="s">
        <v>125</v>
      </c>
      <c r="AT207" s="9" t="s">
        <v>81</v>
      </c>
    </row>
    <row r="208" spans="2:64" s="14" customFormat="1" ht="16.5" customHeight="1">
      <c r="B208" s="1"/>
      <c r="C208" s="221" t="s">
        <v>250</v>
      </c>
      <c r="D208" s="221" t="s">
        <v>120</v>
      </c>
      <c r="E208" s="222" t="s">
        <v>251</v>
      </c>
      <c r="F208" s="223" t="s">
        <v>252</v>
      </c>
      <c r="G208" s="224" t="s">
        <v>247</v>
      </c>
      <c r="H208" s="225">
        <v>1</v>
      </c>
      <c r="I208" s="4">
        <v>0</v>
      </c>
      <c r="J208" s="245">
        <f>ROUND(I208*H208,2)</f>
        <v>0</v>
      </c>
      <c r="K208" s="2"/>
      <c r="L208" s="167" t="s">
        <v>1</v>
      </c>
      <c r="M208" s="168" t="s">
        <v>35</v>
      </c>
      <c r="N208" s="169">
        <v>0</v>
      </c>
      <c r="O208" s="169">
        <f>N208*H208</f>
        <v>0</v>
      </c>
      <c r="P208" s="169">
        <v>0</v>
      </c>
      <c r="Q208" s="169">
        <f>P208*H208</f>
        <v>0</v>
      </c>
      <c r="R208" s="169">
        <v>0</v>
      </c>
      <c r="S208" s="170">
        <f>R208*H208</f>
        <v>0</v>
      </c>
      <c r="AQ208" s="171" t="s">
        <v>248</v>
      </c>
      <c r="AS208" s="171" t="s">
        <v>120</v>
      </c>
      <c r="AT208" s="171" t="s">
        <v>81</v>
      </c>
      <c r="AX208" s="9" t="s">
        <v>117</v>
      </c>
      <c r="BD208" s="157">
        <f>IF(M208="základní",J208,0)</f>
        <v>0</v>
      </c>
      <c r="BE208" s="157">
        <f>IF(M208="snížená",J208,0)</f>
        <v>0</v>
      </c>
      <c r="BF208" s="157">
        <f>IF(M208="zákl. přenesená",J208,0)</f>
        <v>0</v>
      </c>
      <c r="BG208" s="157">
        <f>IF(M208="sníž. přenesená",J208,0)</f>
        <v>0</v>
      </c>
      <c r="BH208" s="157">
        <f>IF(M208="nulová",J208,0)</f>
        <v>0</v>
      </c>
      <c r="BI208" s="9" t="s">
        <v>75</v>
      </c>
      <c r="BJ208" s="157">
        <f>ROUND(I208*H208,2)</f>
        <v>0</v>
      </c>
      <c r="BK208" s="9" t="s">
        <v>248</v>
      </c>
      <c r="BL208" s="171" t="s">
        <v>253</v>
      </c>
    </row>
    <row r="209" spans="2:64" s="14" customFormat="1">
      <c r="B209" s="1"/>
      <c r="C209" s="68"/>
      <c r="D209" s="216" t="s">
        <v>125</v>
      </c>
      <c r="E209" s="68"/>
      <c r="F209" s="217" t="s">
        <v>252</v>
      </c>
      <c r="G209" s="68"/>
      <c r="H209" s="68"/>
      <c r="I209" s="68"/>
      <c r="J209" s="68"/>
      <c r="L209" s="172"/>
      <c r="S209" s="34"/>
      <c r="AS209" s="9" t="s">
        <v>125</v>
      </c>
      <c r="AT209" s="9" t="s">
        <v>81</v>
      </c>
    </row>
    <row r="210" spans="2:64" s="14" customFormat="1" ht="16.5" customHeight="1">
      <c r="B210" s="1"/>
      <c r="C210" s="221" t="s">
        <v>254</v>
      </c>
      <c r="D210" s="221" t="s">
        <v>120</v>
      </c>
      <c r="E210" s="222" t="s">
        <v>255</v>
      </c>
      <c r="F210" s="223" t="s">
        <v>256</v>
      </c>
      <c r="G210" s="224" t="s">
        <v>247</v>
      </c>
      <c r="H210" s="225">
        <v>1</v>
      </c>
      <c r="I210" s="4">
        <v>0</v>
      </c>
      <c r="J210" s="245">
        <f>ROUND(I210*H210,2)</f>
        <v>0</v>
      </c>
      <c r="K210" s="2"/>
      <c r="L210" s="167" t="s">
        <v>1</v>
      </c>
      <c r="M210" s="168" t="s">
        <v>35</v>
      </c>
      <c r="N210" s="169">
        <v>0</v>
      </c>
      <c r="O210" s="169">
        <f>N210*H210</f>
        <v>0</v>
      </c>
      <c r="P210" s="169">
        <v>0</v>
      </c>
      <c r="Q210" s="169">
        <f>P210*H210</f>
        <v>0</v>
      </c>
      <c r="R210" s="169">
        <v>0</v>
      </c>
      <c r="S210" s="170">
        <f>R210*H210</f>
        <v>0</v>
      </c>
      <c r="AQ210" s="171" t="s">
        <v>248</v>
      </c>
      <c r="AS210" s="171" t="s">
        <v>120</v>
      </c>
      <c r="AT210" s="171" t="s">
        <v>81</v>
      </c>
      <c r="AX210" s="9" t="s">
        <v>117</v>
      </c>
      <c r="BD210" s="157">
        <f>IF(M210="základní",J210,0)</f>
        <v>0</v>
      </c>
      <c r="BE210" s="157">
        <f>IF(M210="snížená",J210,0)</f>
        <v>0</v>
      </c>
      <c r="BF210" s="157">
        <f>IF(M210="zákl. přenesená",J210,0)</f>
        <v>0</v>
      </c>
      <c r="BG210" s="157">
        <f>IF(M210="sníž. přenesená",J210,0)</f>
        <v>0</v>
      </c>
      <c r="BH210" s="157">
        <f>IF(M210="nulová",J210,0)</f>
        <v>0</v>
      </c>
      <c r="BI210" s="9" t="s">
        <v>75</v>
      </c>
      <c r="BJ210" s="157">
        <f>ROUND(I210*H210,2)</f>
        <v>0</v>
      </c>
      <c r="BK210" s="9" t="s">
        <v>248</v>
      </c>
      <c r="BL210" s="171" t="s">
        <v>257</v>
      </c>
    </row>
    <row r="211" spans="2:64" s="14" customFormat="1">
      <c r="B211" s="1"/>
      <c r="C211" s="68"/>
      <c r="D211" s="216" t="s">
        <v>125</v>
      </c>
      <c r="E211" s="68"/>
      <c r="F211" s="217" t="s">
        <v>256</v>
      </c>
      <c r="G211" s="68"/>
      <c r="H211" s="68"/>
      <c r="I211" s="68"/>
      <c r="J211" s="68"/>
      <c r="L211" s="172"/>
      <c r="S211" s="34"/>
      <c r="AS211" s="9" t="s">
        <v>125</v>
      </c>
      <c r="AT211" s="9" t="s">
        <v>81</v>
      </c>
    </row>
    <row r="212" spans="2:64" s="14" customFormat="1" ht="16.5" customHeight="1">
      <c r="B212" s="1"/>
      <c r="C212" s="221" t="s">
        <v>258</v>
      </c>
      <c r="D212" s="221" t="s">
        <v>120</v>
      </c>
      <c r="E212" s="222" t="s">
        <v>259</v>
      </c>
      <c r="F212" s="223" t="s">
        <v>260</v>
      </c>
      <c r="G212" s="224" t="s">
        <v>247</v>
      </c>
      <c r="H212" s="225">
        <v>1</v>
      </c>
      <c r="I212" s="4">
        <v>0</v>
      </c>
      <c r="J212" s="245">
        <f>ROUND(I212*H212,2)</f>
        <v>0</v>
      </c>
      <c r="K212" s="2"/>
      <c r="L212" s="167" t="s">
        <v>1</v>
      </c>
      <c r="M212" s="168" t="s">
        <v>35</v>
      </c>
      <c r="N212" s="169">
        <v>0</v>
      </c>
      <c r="O212" s="169">
        <f>N212*H212</f>
        <v>0</v>
      </c>
      <c r="P212" s="169">
        <v>0</v>
      </c>
      <c r="Q212" s="169">
        <f>P212*H212</f>
        <v>0</v>
      </c>
      <c r="R212" s="169">
        <v>0</v>
      </c>
      <c r="S212" s="170">
        <f>R212*H212</f>
        <v>0</v>
      </c>
      <c r="AQ212" s="171" t="s">
        <v>248</v>
      </c>
      <c r="AS212" s="171" t="s">
        <v>120</v>
      </c>
      <c r="AT212" s="171" t="s">
        <v>81</v>
      </c>
      <c r="AX212" s="9" t="s">
        <v>117</v>
      </c>
      <c r="BD212" s="157">
        <f>IF(M212="základní",J212,0)</f>
        <v>0</v>
      </c>
      <c r="BE212" s="157">
        <f>IF(M212="snížená",J212,0)</f>
        <v>0</v>
      </c>
      <c r="BF212" s="157">
        <f>IF(M212="zákl. přenesená",J212,0)</f>
        <v>0</v>
      </c>
      <c r="BG212" s="157">
        <f>IF(M212="sníž. přenesená",J212,0)</f>
        <v>0</v>
      </c>
      <c r="BH212" s="157">
        <f>IF(M212="nulová",J212,0)</f>
        <v>0</v>
      </c>
      <c r="BI212" s="9" t="s">
        <v>75</v>
      </c>
      <c r="BJ212" s="157">
        <f>ROUND(I212*H212,2)</f>
        <v>0</v>
      </c>
      <c r="BK212" s="9" t="s">
        <v>248</v>
      </c>
      <c r="BL212" s="171" t="s">
        <v>261</v>
      </c>
    </row>
    <row r="213" spans="2:64" s="14" customFormat="1">
      <c r="B213" s="1"/>
      <c r="C213" s="68"/>
      <c r="D213" s="216" t="s">
        <v>125</v>
      </c>
      <c r="E213" s="68"/>
      <c r="F213" s="217" t="s">
        <v>260</v>
      </c>
      <c r="G213" s="68"/>
      <c r="H213" s="68"/>
      <c r="I213" s="68"/>
      <c r="J213" s="68"/>
      <c r="L213" s="172"/>
      <c r="S213" s="34"/>
      <c r="AS213" s="9" t="s">
        <v>125</v>
      </c>
      <c r="AT213" s="9" t="s">
        <v>81</v>
      </c>
    </row>
    <row r="214" spans="2:64" s="160" customFormat="1" ht="22.9" customHeight="1">
      <c r="B214" s="159"/>
      <c r="C214" s="212"/>
      <c r="D214" s="213" t="s">
        <v>69</v>
      </c>
      <c r="E214" s="229" t="s">
        <v>262</v>
      </c>
      <c r="F214" s="229" t="s">
        <v>263</v>
      </c>
      <c r="G214" s="212"/>
      <c r="H214" s="212"/>
      <c r="I214" s="212"/>
      <c r="J214" s="248">
        <f>BJ214</f>
        <v>0</v>
      </c>
      <c r="L214" s="162"/>
      <c r="O214" s="163">
        <f>SUM(O215:O218)</f>
        <v>0</v>
      </c>
      <c r="Q214" s="163">
        <f>SUM(Q215:Q218)</f>
        <v>0</v>
      </c>
      <c r="S214" s="164">
        <f>SUM(S215:S218)</f>
        <v>0</v>
      </c>
      <c r="AQ214" s="161" t="s">
        <v>141</v>
      </c>
      <c r="AS214" s="165" t="s">
        <v>69</v>
      </c>
      <c r="AT214" s="165" t="s">
        <v>75</v>
      </c>
      <c r="AX214" s="161" t="s">
        <v>117</v>
      </c>
      <c r="BJ214" s="166">
        <f>SUM(BJ215:BJ218)</f>
        <v>0</v>
      </c>
    </row>
    <row r="215" spans="2:64" s="14" customFormat="1" ht="16.5" customHeight="1">
      <c r="B215" s="1"/>
      <c r="C215" s="221" t="s">
        <v>264</v>
      </c>
      <c r="D215" s="221" t="s">
        <v>120</v>
      </c>
      <c r="E215" s="222" t="s">
        <v>265</v>
      </c>
      <c r="F215" s="223" t="s">
        <v>263</v>
      </c>
      <c r="G215" s="224" t="s">
        <v>247</v>
      </c>
      <c r="H215" s="225">
        <v>1</v>
      </c>
      <c r="I215" s="4">
        <v>0</v>
      </c>
      <c r="J215" s="245">
        <f>ROUND(I215*H215,2)</f>
        <v>0</v>
      </c>
      <c r="K215" s="2"/>
      <c r="L215" s="167" t="s">
        <v>1</v>
      </c>
      <c r="M215" s="168" t="s">
        <v>35</v>
      </c>
      <c r="N215" s="169">
        <v>0</v>
      </c>
      <c r="O215" s="169">
        <f>N215*H215</f>
        <v>0</v>
      </c>
      <c r="P215" s="169">
        <v>0</v>
      </c>
      <c r="Q215" s="169">
        <f>P215*H215</f>
        <v>0</v>
      </c>
      <c r="R215" s="169">
        <v>0</v>
      </c>
      <c r="S215" s="170">
        <f>R215*H215</f>
        <v>0</v>
      </c>
      <c r="AQ215" s="171" t="s">
        <v>248</v>
      </c>
      <c r="AS215" s="171" t="s">
        <v>120</v>
      </c>
      <c r="AT215" s="171" t="s">
        <v>81</v>
      </c>
      <c r="AX215" s="9" t="s">
        <v>117</v>
      </c>
      <c r="BD215" s="157">
        <f>IF(M215="základní",J215,0)</f>
        <v>0</v>
      </c>
      <c r="BE215" s="157">
        <f>IF(M215="snížená",J215,0)</f>
        <v>0</v>
      </c>
      <c r="BF215" s="157">
        <f>IF(M215="zákl. přenesená",J215,0)</f>
        <v>0</v>
      </c>
      <c r="BG215" s="157">
        <f>IF(M215="sníž. přenesená",J215,0)</f>
        <v>0</v>
      </c>
      <c r="BH215" s="157">
        <f>IF(M215="nulová",J215,0)</f>
        <v>0</v>
      </c>
      <c r="BI215" s="9" t="s">
        <v>75</v>
      </c>
      <c r="BJ215" s="157">
        <f>ROUND(I215*H215,2)</f>
        <v>0</v>
      </c>
      <c r="BK215" s="9" t="s">
        <v>248</v>
      </c>
      <c r="BL215" s="171" t="s">
        <v>266</v>
      </c>
    </row>
    <row r="216" spans="2:64" s="14" customFormat="1">
      <c r="B216" s="1"/>
      <c r="C216" s="68"/>
      <c r="D216" s="216" t="s">
        <v>125</v>
      </c>
      <c r="E216" s="68"/>
      <c r="F216" s="217" t="s">
        <v>263</v>
      </c>
      <c r="G216" s="68"/>
      <c r="H216" s="68"/>
      <c r="I216" s="68"/>
      <c r="J216" s="68"/>
      <c r="L216" s="172"/>
      <c r="S216" s="34"/>
      <c r="AS216" s="9" t="s">
        <v>125</v>
      </c>
      <c r="AT216" s="9" t="s">
        <v>81</v>
      </c>
    </row>
    <row r="217" spans="2:64" s="14" customFormat="1" ht="16.5" customHeight="1">
      <c r="B217" s="1"/>
      <c r="C217" s="221" t="s">
        <v>267</v>
      </c>
      <c r="D217" s="221" t="s">
        <v>120</v>
      </c>
      <c r="E217" s="222" t="s">
        <v>268</v>
      </c>
      <c r="F217" s="223" t="s">
        <v>269</v>
      </c>
      <c r="G217" s="224" t="s">
        <v>247</v>
      </c>
      <c r="H217" s="225">
        <v>1</v>
      </c>
      <c r="I217" s="4">
        <v>0</v>
      </c>
      <c r="J217" s="245">
        <f>ROUND(I217*H217,2)</f>
        <v>0</v>
      </c>
      <c r="K217" s="2"/>
      <c r="L217" s="167" t="s">
        <v>1</v>
      </c>
      <c r="M217" s="168" t="s">
        <v>35</v>
      </c>
      <c r="N217" s="169">
        <v>0</v>
      </c>
      <c r="O217" s="169">
        <f>N217*H217</f>
        <v>0</v>
      </c>
      <c r="P217" s="169">
        <v>0</v>
      </c>
      <c r="Q217" s="169">
        <f>P217*H217</f>
        <v>0</v>
      </c>
      <c r="R217" s="169">
        <v>0</v>
      </c>
      <c r="S217" s="170">
        <f>R217*H217</f>
        <v>0</v>
      </c>
      <c r="AQ217" s="171" t="s">
        <v>248</v>
      </c>
      <c r="AS217" s="171" t="s">
        <v>120</v>
      </c>
      <c r="AT217" s="171" t="s">
        <v>81</v>
      </c>
      <c r="AX217" s="9" t="s">
        <v>117</v>
      </c>
      <c r="BD217" s="157">
        <f>IF(M217="základní",J217,0)</f>
        <v>0</v>
      </c>
      <c r="BE217" s="157">
        <f>IF(M217="snížená",J217,0)</f>
        <v>0</v>
      </c>
      <c r="BF217" s="157">
        <f>IF(M217="zákl. přenesená",J217,0)</f>
        <v>0</v>
      </c>
      <c r="BG217" s="157">
        <f>IF(M217="sníž. přenesená",J217,0)</f>
        <v>0</v>
      </c>
      <c r="BH217" s="157">
        <f>IF(M217="nulová",J217,0)</f>
        <v>0</v>
      </c>
      <c r="BI217" s="9" t="s">
        <v>75</v>
      </c>
      <c r="BJ217" s="157">
        <f>ROUND(I217*H217,2)</f>
        <v>0</v>
      </c>
      <c r="BK217" s="9" t="s">
        <v>248</v>
      </c>
      <c r="BL217" s="171" t="s">
        <v>270</v>
      </c>
    </row>
    <row r="218" spans="2:64" s="14" customFormat="1">
      <c r="B218" s="1"/>
      <c r="C218" s="68"/>
      <c r="D218" s="216" t="s">
        <v>125</v>
      </c>
      <c r="E218" s="68"/>
      <c r="F218" s="217" t="s">
        <v>269</v>
      </c>
      <c r="G218" s="68"/>
      <c r="H218" s="68"/>
      <c r="I218" s="68"/>
      <c r="J218" s="68"/>
      <c r="L218" s="172"/>
      <c r="S218" s="34"/>
      <c r="AS218" s="9" t="s">
        <v>125</v>
      </c>
      <c r="AT218" s="9" t="s">
        <v>81</v>
      </c>
    </row>
    <row r="219" spans="2:64" s="160" customFormat="1" ht="22.9" customHeight="1">
      <c r="B219" s="159"/>
      <c r="C219" s="212"/>
      <c r="D219" s="213" t="s">
        <v>69</v>
      </c>
      <c r="E219" s="229" t="s">
        <v>271</v>
      </c>
      <c r="F219" s="229" t="s">
        <v>272</v>
      </c>
      <c r="G219" s="212"/>
      <c r="H219" s="212"/>
      <c r="I219" s="212"/>
      <c r="J219" s="248">
        <f>BJ219</f>
        <v>0</v>
      </c>
      <c r="L219" s="162"/>
      <c r="O219" s="163">
        <f>SUM(O220:O221)</f>
        <v>0</v>
      </c>
      <c r="Q219" s="163">
        <f>SUM(Q220:Q221)</f>
        <v>0</v>
      </c>
      <c r="S219" s="164">
        <f>SUM(S220:S221)</f>
        <v>0</v>
      </c>
      <c r="AQ219" s="161" t="s">
        <v>141</v>
      </c>
      <c r="AS219" s="165" t="s">
        <v>69</v>
      </c>
      <c r="AT219" s="165" t="s">
        <v>75</v>
      </c>
      <c r="AX219" s="161" t="s">
        <v>117</v>
      </c>
      <c r="BJ219" s="166">
        <f>SUM(BJ220:BJ221)</f>
        <v>0</v>
      </c>
    </row>
    <row r="220" spans="2:64" s="14" customFormat="1" ht="16.5" customHeight="1">
      <c r="B220" s="1"/>
      <c r="C220" s="221" t="s">
        <v>273</v>
      </c>
      <c r="D220" s="221" t="s">
        <v>120</v>
      </c>
      <c r="E220" s="222" t="s">
        <v>274</v>
      </c>
      <c r="F220" s="223" t="s">
        <v>275</v>
      </c>
      <c r="G220" s="224" t="s">
        <v>247</v>
      </c>
      <c r="H220" s="225">
        <v>1</v>
      </c>
      <c r="I220" s="4">
        <v>0</v>
      </c>
      <c r="J220" s="245">
        <f>ROUND(I220*H220,2)</f>
        <v>0</v>
      </c>
      <c r="K220" s="2"/>
      <c r="L220" s="167" t="s">
        <v>1</v>
      </c>
      <c r="M220" s="168" t="s">
        <v>35</v>
      </c>
      <c r="N220" s="169">
        <v>0</v>
      </c>
      <c r="O220" s="169">
        <f>N220*H220</f>
        <v>0</v>
      </c>
      <c r="P220" s="169">
        <v>0</v>
      </c>
      <c r="Q220" s="169">
        <f>P220*H220</f>
        <v>0</v>
      </c>
      <c r="R220" s="169">
        <v>0</v>
      </c>
      <c r="S220" s="170">
        <f>R220*H220</f>
        <v>0</v>
      </c>
      <c r="AQ220" s="171" t="s">
        <v>248</v>
      </c>
      <c r="AS220" s="171" t="s">
        <v>120</v>
      </c>
      <c r="AT220" s="171" t="s">
        <v>81</v>
      </c>
      <c r="AX220" s="9" t="s">
        <v>117</v>
      </c>
      <c r="BD220" s="157">
        <f>IF(M220="základní",J220,0)</f>
        <v>0</v>
      </c>
      <c r="BE220" s="157">
        <f>IF(M220="snížená",J220,0)</f>
        <v>0</v>
      </c>
      <c r="BF220" s="157">
        <f>IF(M220="zákl. přenesená",J220,0)</f>
        <v>0</v>
      </c>
      <c r="BG220" s="157">
        <f>IF(M220="sníž. přenesená",J220,0)</f>
        <v>0</v>
      </c>
      <c r="BH220" s="157">
        <f>IF(M220="nulová",J220,0)</f>
        <v>0</v>
      </c>
      <c r="BI220" s="9" t="s">
        <v>75</v>
      </c>
      <c r="BJ220" s="157">
        <f>ROUND(I220*H220,2)</f>
        <v>0</v>
      </c>
      <c r="BK220" s="9" t="s">
        <v>248</v>
      </c>
      <c r="BL220" s="171" t="s">
        <v>276</v>
      </c>
    </row>
    <row r="221" spans="2:64" s="14" customFormat="1">
      <c r="B221" s="1"/>
      <c r="C221" s="68"/>
      <c r="D221" s="216" t="s">
        <v>125</v>
      </c>
      <c r="E221" s="68"/>
      <c r="F221" s="217" t="s">
        <v>275</v>
      </c>
      <c r="G221" s="68"/>
      <c r="H221" s="68"/>
      <c r="I221" s="68"/>
      <c r="J221" s="68"/>
      <c r="L221" s="172"/>
      <c r="S221" s="34"/>
      <c r="AS221" s="9" t="s">
        <v>125</v>
      </c>
      <c r="AT221" s="9" t="s">
        <v>81</v>
      </c>
    </row>
    <row r="222" spans="2:64" s="160" customFormat="1" ht="22.9" customHeight="1">
      <c r="B222" s="159"/>
      <c r="C222" s="212"/>
      <c r="D222" s="213" t="s">
        <v>69</v>
      </c>
      <c r="E222" s="229" t="s">
        <v>277</v>
      </c>
      <c r="F222" s="229" t="s">
        <v>278</v>
      </c>
      <c r="G222" s="212"/>
      <c r="H222" s="212"/>
      <c r="I222" s="212"/>
      <c r="J222" s="248">
        <f>BJ222</f>
        <v>0</v>
      </c>
      <c r="L222" s="162"/>
      <c r="O222" s="163">
        <f>SUM(O223:O226)</f>
        <v>0</v>
      </c>
      <c r="Q222" s="163">
        <f>SUM(Q223:Q226)</f>
        <v>0</v>
      </c>
      <c r="S222" s="164">
        <f>SUM(S223:S226)</f>
        <v>0</v>
      </c>
      <c r="AQ222" s="161" t="s">
        <v>141</v>
      </c>
      <c r="AS222" s="165" t="s">
        <v>69</v>
      </c>
      <c r="AT222" s="165" t="s">
        <v>75</v>
      </c>
      <c r="AX222" s="161" t="s">
        <v>117</v>
      </c>
      <c r="BJ222" s="166">
        <f>SUM(BJ223:BJ226)</f>
        <v>0</v>
      </c>
    </row>
    <row r="223" spans="2:64" s="14" customFormat="1" ht="16.5" customHeight="1">
      <c r="B223" s="1"/>
      <c r="C223" s="221" t="s">
        <v>190</v>
      </c>
      <c r="D223" s="221" t="s">
        <v>120</v>
      </c>
      <c r="E223" s="222" t="s">
        <v>279</v>
      </c>
      <c r="F223" s="223" t="s">
        <v>280</v>
      </c>
      <c r="G223" s="224" t="s">
        <v>247</v>
      </c>
      <c r="H223" s="225">
        <v>1</v>
      </c>
      <c r="I223" s="4">
        <v>0</v>
      </c>
      <c r="J223" s="245">
        <f>ROUND(I223*H223,2)</f>
        <v>0</v>
      </c>
      <c r="K223" s="2"/>
      <c r="L223" s="167" t="s">
        <v>1</v>
      </c>
      <c r="M223" s="168" t="s">
        <v>35</v>
      </c>
      <c r="N223" s="169">
        <v>0</v>
      </c>
      <c r="O223" s="169">
        <f>N223*H223</f>
        <v>0</v>
      </c>
      <c r="P223" s="169">
        <v>0</v>
      </c>
      <c r="Q223" s="169">
        <f>P223*H223</f>
        <v>0</v>
      </c>
      <c r="R223" s="169">
        <v>0</v>
      </c>
      <c r="S223" s="170">
        <f>R223*H223</f>
        <v>0</v>
      </c>
      <c r="AQ223" s="171" t="s">
        <v>248</v>
      </c>
      <c r="AS223" s="171" t="s">
        <v>120</v>
      </c>
      <c r="AT223" s="171" t="s">
        <v>81</v>
      </c>
      <c r="AX223" s="9" t="s">
        <v>117</v>
      </c>
      <c r="BD223" s="157">
        <f>IF(M223="základní",J223,0)</f>
        <v>0</v>
      </c>
      <c r="BE223" s="157">
        <f>IF(M223="snížená",J223,0)</f>
        <v>0</v>
      </c>
      <c r="BF223" s="157">
        <f>IF(M223="zákl. přenesená",J223,0)</f>
        <v>0</v>
      </c>
      <c r="BG223" s="157">
        <f>IF(M223="sníž. přenesená",J223,0)</f>
        <v>0</v>
      </c>
      <c r="BH223" s="157">
        <f>IF(M223="nulová",J223,0)</f>
        <v>0</v>
      </c>
      <c r="BI223" s="9" t="s">
        <v>75</v>
      </c>
      <c r="BJ223" s="157">
        <f>ROUND(I223*H223,2)</f>
        <v>0</v>
      </c>
      <c r="BK223" s="9" t="s">
        <v>248</v>
      </c>
      <c r="BL223" s="171" t="s">
        <v>281</v>
      </c>
    </row>
    <row r="224" spans="2:64" s="14" customFormat="1">
      <c r="B224" s="1"/>
      <c r="C224" s="68"/>
      <c r="D224" s="216" t="s">
        <v>125</v>
      </c>
      <c r="E224" s="68"/>
      <c r="F224" s="217" t="s">
        <v>280</v>
      </c>
      <c r="G224" s="68"/>
      <c r="H224" s="68"/>
      <c r="I224" s="68"/>
      <c r="J224" s="68"/>
      <c r="L224" s="172"/>
      <c r="S224" s="34"/>
      <c r="AS224" s="9" t="s">
        <v>125</v>
      </c>
      <c r="AT224" s="9" t="s">
        <v>81</v>
      </c>
    </row>
    <row r="225" spans="2:64" s="14" customFormat="1" ht="21.75" customHeight="1">
      <c r="B225" s="1"/>
      <c r="C225" s="221" t="s">
        <v>282</v>
      </c>
      <c r="D225" s="221" t="s">
        <v>120</v>
      </c>
      <c r="E225" s="222" t="s">
        <v>283</v>
      </c>
      <c r="F225" s="223" t="s">
        <v>284</v>
      </c>
      <c r="G225" s="224" t="s">
        <v>247</v>
      </c>
      <c r="H225" s="225">
        <v>1</v>
      </c>
      <c r="I225" s="4">
        <v>0</v>
      </c>
      <c r="J225" s="245">
        <f>ROUND(I225*H225,2)</f>
        <v>0</v>
      </c>
      <c r="K225" s="2"/>
      <c r="L225" s="167" t="s">
        <v>1</v>
      </c>
      <c r="M225" s="168" t="s">
        <v>35</v>
      </c>
      <c r="N225" s="169">
        <v>0</v>
      </c>
      <c r="O225" s="169">
        <f>N225*H225</f>
        <v>0</v>
      </c>
      <c r="P225" s="169">
        <v>0</v>
      </c>
      <c r="Q225" s="169">
        <f>P225*H225</f>
        <v>0</v>
      </c>
      <c r="R225" s="169">
        <v>0</v>
      </c>
      <c r="S225" s="170">
        <f>R225*H225</f>
        <v>0</v>
      </c>
      <c r="AQ225" s="171" t="s">
        <v>248</v>
      </c>
      <c r="AS225" s="171" t="s">
        <v>120</v>
      </c>
      <c r="AT225" s="171" t="s">
        <v>81</v>
      </c>
      <c r="AX225" s="9" t="s">
        <v>117</v>
      </c>
      <c r="BD225" s="157">
        <f>IF(M225="základní",J225,0)</f>
        <v>0</v>
      </c>
      <c r="BE225" s="157">
        <f>IF(M225="snížená",J225,0)</f>
        <v>0</v>
      </c>
      <c r="BF225" s="157">
        <f>IF(M225="zákl. přenesená",J225,0)</f>
        <v>0</v>
      </c>
      <c r="BG225" s="157">
        <f>IF(M225="sníž. přenesená",J225,0)</f>
        <v>0</v>
      </c>
      <c r="BH225" s="157">
        <f>IF(M225="nulová",J225,0)</f>
        <v>0</v>
      </c>
      <c r="BI225" s="9" t="s">
        <v>75</v>
      </c>
      <c r="BJ225" s="157">
        <f>ROUND(I225*H225,2)</f>
        <v>0</v>
      </c>
      <c r="BK225" s="9" t="s">
        <v>248</v>
      </c>
      <c r="BL225" s="171" t="s">
        <v>285</v>
      </c>
    </row>
    <row r="226" spans="2:64" s="14" customFormat="1">
      <c r="B226" s="1"/>
      <c r="C226" s="68"/>
      <c r="D226" s="216" t="s">
        <v>125</v>
      </c>
      <c r="E226" s="68"/>
      <c r="F226" s="217" t="s">
        <v>284</v>
      </c>
      <c r="G226" s="68"/>
      <c r="H226" s="68"/>
      <c r="I226" s="68"/>
      <c r="J226" s="68"/>
      <c r="L226" s="180"/>
      <c r="M226" s="181"/>
      <c r="N226" s="181"/>
      <c r="O226" s="181"/>
      <c r="P226" s="181"/>
      <c r="Q226" s="181"/>
      <c r="R226" s="181"/>
      <c r="S226" s="182"/>
      <c r="AS226" s="9" t="s">
        <v>125</v>
      </c>
      <c r="AT226" s="9" t="s">
        <v>81</v>
      </c>
    </row>
    <row r="227" spans="2:64" s="14" customFormat="1" ht="6.95" customHeight="1">
      <c r="B227" s="20"/>
      <c r="C227" s="21"/>
      <c r="D227" s="21"/>
      <c r="E227" s="21"/>
      <c r="F227" s="21"/>
      <c r="G227" s="21"/>
      <c r="H227" s="21"/>
      <c r="I227" s="21"/>
      <c r="J227" s="21"/>
      <c r="K227" s="21"/>
    </row>
  </sheetData>
  <sheetProtection algorithmName="SHA-512" hashValue="xhdRXwK5A5Sr5U05LWLYz7qFKduqdu8Cu+YgZEK5FKOKU1HM28SzByIyK1OyDrhK/s5L9nSEtniVxkNYrlA4MA==" saltValue="Dd3RTnwCDDrhNw0Sjo402g==" spinCount="100000" sheet="1" objects="1" scenarios="1"/>
  <autoFilter ref="C125:K226" xr:uid="{00000000-0009-0000-0000-000001000000}"/>
  <mergeCells count="6">
    <mergeCell ref="E118:H118"/>
    <mergeCell ref="L2:U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18"/>
  <sheetViews>
    <sheetView showGridLines="0" workbookViewId="0">
      <selection activeCell="I27" sqref="I27:I28"/>
    </sheetView>
  </sheetViews>
  <sheetFormatPr defaultRowHeight="11.25"/>
  <cols>
    <col min="1" max="1" width="8.33203125" style="7" customWidth="1"/>
    <col min="2" max="2" width="1.6640625" style="7" customWidth="1"/>
    <col min="3" max="3" width="25" style="7" customWidth="1"/>
    <col min="4" max="4" width="75.83203125" style="7" customWidth="1"/>
    <col min="5" max="5" width="13.33203125" style="7" customWidth="1"/>
    <col min="6" max="6" width="20" style="7" customWidth="1"/>
    <col min="7" max="7" width="1.6640625" style="7" customWidth="1"/>
    <col min="8" max="8" width="8.33203125" style="7" customWidth="1"/>
    <col min="9" max="16384" width="9.33203125" style="7"/>
  </cols>
  <sheetData>
    <row r="1" spans="2:8" ht="11.25" customHeight="1">
      <c r="B1" s="57"/>
      <c r="C1" s="57"/>
      <c r="D1" s="57"/>
      <c r="E1" s="57"/>
      <c r="F1" s="57"/>
      <c r="G1" s="57"/>
      <c r="H1" s="57"/>
    </row>
    <row r="2" spans="2:8" ht="36.950000000000003" customHeight="1">
      <c r="B2" s="57"/>
      <c r="C2" s="57"/>
      <c r="D2" s="57"/>
      <c r="E2" s="57"/>
      <c r="F2" s="57"/>
      <c r="G2" s="57"/>
      <c r="H2" s="57"/>
    </row>
    <row r="3" spans="2:8" ht="6.95" customHeight="1">
      <c r="B3" s="127"/>
      <c r="C3" s="128"/>
      <c r="D3" s="128"/>
      <c r="E3" s="128"/>
      <c r="F3" s="128"/>
      <c r="G3" s="128"/>
      <c r="H3" s="116"/>
    </row>
    <row r="4" spans="2:8" ht="24.95" customHeight="1">
      <c r="B4" s="116"/>
      <c r="C4" s="58" t="s">
        <v>286</v>
      </c>
      <c r="D4" s="57"/>
      <c r="E4" s="57"/>
      <c r="F4" s="57"/>
      <c r="G4" s="57"/>
      <c r="H4" s="116"/>
    </row>
    <row r="5" spans="2:8" ht="12" customHeight="1">
      <c r="B5" s="116"/>
      <c r="C5" s="59" t="s">
        <v>12</v>
      </c>
      <c r="D5" s="66" t="s">
        <v>13</v>
      </c>
      <c r="E5" s="61"/>
      <c r="F5" s="61"/>
      <c r="G5" s="57"/>
      <c r="H5" s="116"/>
    </row>
    <row r="6" spans="2:8" ht="36.950000000000003" customHeight="1">
      <c r="B6" s="116"/>
      <c r="C6" s="62" t="s">
        <v>14</v>
      </c>
      <c r="D6" s="63" t="s">
        <v>327</v>
      </c>
      <c r="E6" s="61"/>
      <c r="F6" s="61"/>
      <c r="G6" s="57"/>
      <c r="H6" s="116"/>
    </row>
    <row r="7" spans="2:8" ht="16.5" customHeight="1">
      <c r="B7" s="116"/>
      <c r="C7" s="64" t="s">
        <v>20</v>
      </c>
      <c r="D7" s="129">
        <f>'Rekapitulace stavby'!AN8</f>
        <v>0</v>
      </c>
      <c r="E7" s="57"/>
      <c r="F7" s="57"/>
      <c r="G7" s="57"/>
      <c r="H7" s="116"/>
    </row>
    <row r="8" spans="2:8" s="14" customFormat="1" ht="10.9" customHeight="1">
      <c r="B8" s="117"/>
      <c r="C8" s="68"/>
      <c r="D8" s="68"/>
      <c r="E8" s="68"/>
      <c r="F8" s="68"/>
      <c r="G8" s="68"/>
      <c r="H8" s="117"/>
    </row>
    <row r="9" spans="2:8" s="126" customFormat="1" ht="29.25" customHeight="1">
      <c r="B9" s="130"/>
      <c r="C9" s="131" t="s">
        <v>51</v>
      </c>
      <c r="D9" s="132" t="s">
        <v>52</v>
      </c>
      <c r="E9" s="132" t="s">
        <v>104</v>
      </c>
      <c r="F9" s="133" t="s">
        <v>287</v>
      </c>
      <c r="G9" s="134"/>
      <c r="H9" s="130"/>
    </row>
    <row r="10" spans="2:8" s="14" customFormat="1" ht="26.45" customHeight="1">
      <c r="B10" s="117"/>
      <c r="C10" s="135" t="s">
        <v>13</v>
      </c>
      <c r="D10" s="135" t="s">
        <v>15</v>
      </c>
      <c r="E10" s="68"/>
      <c r="F10" s="68"/>
      <c r="G10" s="68"/>
      <c r="H10" s="117"/>
    </row>
    <row r="11" spans="2:8" s="14" customFormat="1" ht="16.899999999999999" customHeight="1">
      <c r="B11" s="117"/>
      <c r="C11" s="136" t="s">
        <v>77</v>
      </c>
      <c r="D11" s="137" t="s">
        <v>78</v>
      </c>
      <c r="E11" s="138" t="s">
        <v>1</v>
      </c>
      <c r="F11" s="139">
        <v>310.23</v>
      </c>
      <c r="G11" s="68"/>
      <c r="H11" s="117"/>
    </row>
    <row r="12" spans="2:8" s="14" customFormat="1" ht="16.899999999999999" customHeight="1">
      <c r="B12" s="117"/>
      <c r="C12" s="140" t="s">
        <v>1</v>
      </c>
      <c r="D12" s="140" t="s">
        <v>288</v>
      </c>
      <c r="E12" s="141" t="s">
        <v>1</v>
      </c>
      <c r="F12" s="142">
        <v>310.23</v>
      </c>
      <c r="G12" s="68"/>
      <c r="H12" s="117"/>
    </row>
    <row r="13" spans="2:8" s="14" customFormat="1" ht="16.899999999999999" customHeight="1">
      <c r="B13" s="117"/>
      <c r="C13" s="143" t="s">
        <v>289</v>
      </c>
      <c r="D13" s="68"/>
      <c r="E13" s="68"/>
      <c r="F13" s="68"/>
      <c r="G13" s="68"/>
      <c r="H13" s="117"/>
    </row>
    <row r="14" spans="2:8" s="14" customFormat="1" ht="22.5">
      <c r="B14" s="117"/>
      <c r="C14" s="140" t="s">
        <v>198</v>
      </c>
      <c r="D14" s="140" t="s">
        <v>199</v>
      </c>
      <c r="E14" s="141" t="s">
        <v>122</v>
      </c>
      <c r="F14" s="142">
        <v>310.23</v>
      </c>
      <c r="G14" s="68"/>
      <c r="H14" s="117"/>
    </row>
    <row r="15" spans="2:8" s="14" customFormat="1" ht="16.899999999999999" customHeight="1">
      <c r="B15" s="117"/>
      <c r="C15" s="140" t="s">
        <v>202</v>
      </c>
      <c r="D15" s="140" t="s">
        <v>203</v>
      </c>
      <c r="E15" s="141" t="s">
        <v>122</v>
      </c>
      <c r="F15" s="142">
        <v>310.23</v>
      </c>
      <c r="G15" s="68"/>
      <c r="H15" s="117"/>
    </row>
    <row r="16" spans="2:8" s="14" customFormat="1" ht="7.35" customHeight="1">
      <c r="B16" s="119"/>
      <c r="C16" s="89"/>
      <c r="D16" s="89"/>
      <c r="E16" s="89"/>
      <c r="F16" s="89"/>
      <c r="G16" s="89"/>
      <c r="H16" s="117"/>
    </row>
    <row r="17" spans="2:8" s="14" customFormat="1">
      <c r="B17" s="68"/>
      <c r="C17" s="68"/>
      <c r="D17" s="68"/>
      <c r="E17" s="68"/>
      <c r="F17" s="68"/>
      <c r="G17" s="68"/>
      <c r="H17" s="68"/>
    </row>
    <row r="18" spans="2:8">
      <c r="B18" s="57"/>
      <c r="C18" s="57"/>
      <c r="D18" s="57"/>
      <c r="E18" s="57"/>
      <c r="F18" s="57"/>
      <c r="G18" s="57"/>
      <c r="H18" s="57"/>
    </row>
  </sheetData>
  <sheetProtection algorithmName="SHA-512" hashValue="mm9BNsRcAE88OA1hyjl9bumMVyqJGI45SagquKAvsk+/hDS+eGAt8LmbNOpHrhrBedIp6SojiYCYy6ANDH7fcw==" saltValue="5utXAK+AM+6mTE6i/DE86Q==" spinCount="100000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2024-9 - Slezská univerzi...</vt:lpstr>
      <vt:lpstr>Seznam figur</vt:lpstr>
      <vt:lpstr>'2024-9 - Slezská univerzi...'!Názvy_tisku</vt:lpstr>
      <vt:lpstr>'Rekapitulace stavby'!Názvy_tisku</vt:lpstr>
      <vt:lpstr>'Seznam figur'!Názvy_tisku</vt:lpstr>
      <vt:lpstr>'2024-9 - Slezská univerzi...'!Oblast_tisku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Parolek</dc:creator>
  <cp:lastModifiedBy>Radim Tomečka</cp:lastModifiedBy>
  <dcterms:created xsi:type="dcterms:W3CDTF">2024-09-18T05:44:19Z</dcterms:created>
  <dcterms:modified xsi:type="dcterms:W3CDTF">2025-04-18T11:56:33Z</dcterms:modified>
</cp:coreProperties>
</file>