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C:\Users\ziz0001\Desktop\"/>
    </mc:Choice>
  </mc:AlternateContent>
  <xr:revisionPtr revIDLastSave="0" documentId="13_ncr:1_{A2122929-BDF8-4E8D-9DE0-19408F864ECC}" xr6:coauthVersionLast="36" xr6:coauthVersionMax="36" xr10:uidLastSave="{00000000-0000-0000-0000-000000000000}"/>
  <bookViews>
    <workbookView xWindow="0" yWindow="0" windowWidth="38400" windowHeight="17625" firstSheet="1" activeTab="1" xr2:uid="{00000000-000D-0000-FFFF-FFFF00000000}"/>
  </bookViews>
  <sheets>
    <sheet name="Rekapitulace stavby" sheetId="1" state="veryHidden" r:id="rId1"/>
    <sheet name="Han_168a - Učebny pro výu..." sheetId="2" r:id="rId2"/>
  </sheets>
  <definedNames>
    <definedName name="_xlnm._FilterDatabase" localSheetId="1" hidden="1">'Han_168a - Učebny pro výu...'!$C$74:$K$108</definedName>
    <definedName name="_xlnm.Print_Titles" localSheetId="1">'Han_168a - Učebny pro výu...'!$74:$74</definedName>
    <definedName name="_xlnm.Print_Titles" localSheetId="0">'Rekapitulace stavby'!$52:$52</definedName>
    <definedName name="_xlnm.Print_Area" localSheetId="1">'Han_168a - Učebny pro výu...'!$C$4:$J$37,'Han_168a - Učebny pro výu...'!$C$43:$J$58,'Han_168a - Učebny pro výu...'!$C$64:$K$108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T77" i="2" s="1"/>
  <c r="T76" i="2" s="1"/>
  <c r="T75" i="2" s="1"/>
  <c r="R92" i="2"/>
  <c r="P92" i="2"/>
  <c r="BK92" i="2"/>
  <c r="J92" i="2"/>
  <c r="BE92" i="2" s="1"/>
  <c r="J31" i="2" s="1"/>
  <c r="AV55" i="1" s="1"/>
  <c r="AT55" i="1" s="1"/>
  <c r="BI79" i="2"/>
  <c r="BH79" i="2"/>
  <c r="BG79" i="2"/>
  <c r="F33" i="2" s="1"/>
  <c r="BB55" i="1" s="1"/>
  <c r="BB54" i="1" s="1"/>
  <c r="BF79" i="2"/>
  <c r="T79" i="2"/>
  <c r="R79" i="2"/>
  <c r="P79" i="2"/>
  <c r="P77" i="2" s="1"/>
  <c r="P76" i="2" s="1"/>
  <c r="P75" i="2" s="1"/>
  <c r="AU55" i="1" s="1"/>
  <c r="AU54" i="1" s="1"/>
  <c r="BK79" i="2"/>
  <c r="J79" i="2"/>
  <c r="BE79" i="2"/>
  <c r="BI78" i="2"/>
  <c r="F35" i="2" s="1"/>
  <c r="BD55" i="1" s="1"/>
  <c r="BD54" i="1" s="1"/>
  <c r="W33" i="1" s="1"/>
  <c r="BH78" i="2"/>
  <c r="F34" i="2"/>
  <c r="BC55" i="1" s="1"/>
  <c r="BC54" i="1" s="1"/>
  <c r="BG78" i="2"/>
  <c r="BF78" i="2"/>
  <c r="J32" i="2" s="1"/>
  <c r="AW55" i="1" s="1"/>
  <c r="F32" i="2"/>
  <c r="BA55" i="1" s="1"/>
  <c r="BA54" i="1" s="1"/>
  <c r="T78" i="2"/>
  <c r="R78" i="2"/>
  <c r="R77" i="2"/>
  <c r="R76" i="2"/>
  <c r="R75" i="2" s="1"/>
  <c r="P78" i="2"/>
  <c r="BK78" i="2"/>
  <c r="BK77" i="2"/>
  <c r="J77" i="2" s="1"/>
  <c r="J57" i="2" s="1"/>
  <c r="J78" i="2"/>
  <c r="BE78" i="2"/>
  <c r="J71" i="2"/>
  <c r="F71" i="2"/>
  <c r="F69" i="2"/>
  <c r="E67" i="2"/>
  <c r="J50" i="2"/>
  <c r="F50" i="2"/>
  <c r="F48" i="2"/>
  <c r="E46" i="2"/>
  <c r="J22" i="2"/>
  <c r="E22" i="2"/>
  <c r="J51" i="2" s="1"/>
  <c r="J72" i="2"/>
  <c r="J21" i="2"/>
  <c r="J16" i="2"/>
  <c r="E16" i="2"/>
  <c r="F72" i="2" s="1"/>
  <c r="J15" i="2"/>
  <c r="J10" i="2"/>
  <c r="J69" i="2" s="1"/>
  <c r="AS54" i="1"/>
  <c r="L50" i="1"/>
  <c r="AM50" i="1"/>
  <c r="AM49" i="1"/>
  <c r="L49" i="1"/>
  <c r="AM47" i="1"/>
  <c r="L47" i="1"/>
  <c r="L45" i="1"/>
  <c r="L44" i="1"/>
  <c r="AX54" i="1" l="1"/>
  <c r="W31" i="1"/>
  <c r="AW54" i="1"/>
  <c r="AK30" i="1" s="1"/>
  <c r="W30" i="1"/>
  <c r="F31" i="2"/>
  <c r="AZ55" i="1" s="1"/>
  <c r="AZ54" i="1" s="1"/>
  <c r="AY54" i="1"/>
  <c r="W32" i="1"/>
  <c r="J48" i="2"/>
  <c r="F51" i="2"/>
  <c r="BK76" i="2"/>
  <c r="J76" i="2" l="1"/>
  <c r="J56" i="2" s="1"/>
  <c r="BK75" i="2"/>
  <c r="J75" i="2" s="1"/>
  <c r="AV54" i="1"/>
  <c r="W29" i="1"/>
  <c r="AK29" i="1" l="1"/>
  <c r="AT54" i="1"/>
  <c r="J55" i="2"/>
  <c r="J28" i="2"/>
  <c r="J37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<sst xmlns="http://schemas.openxmlformats.org/spreadsheetml/2006/main" count="538" uniqueCount="170">
  <si>
    <t>Export Komplet</t>
  </si>
  <si>
    <t>VZ</t>
  </si>
  <si>
    <t>2.0</t>
  </si>
  <si>
    <t/>
  </si>
  <si>
    <t>False</t>
  </si>
  <si>
    <t>{695a90e1-b4aa-4e19-9829-5630253aa769}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</si>
  <si>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</si>
  <si>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</si>
  <si>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</si>
  <si>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</si>
  <si>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</si>
  <si>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</si>
  <si>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</si>
  <si>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</si>
  <si>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</si>
  <si>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Han_168a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</si>
  <si>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</si>
  <si>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</si>
  <si>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Učebny pro výuku dentální hygieny Slezská univerzita - nábytek</t>
  </si>
  <si>
    <t>KSO:</t>
  </si>
  <si>
    <t>CC-CZ:</t>
  </si>
  <si>
    <t>Místo:</t>
  </si>
  <si>
    <t>Bezručovo náměstí 14, Opava</t>
  </si>
  <si>
    <t>Datum:</t>
  </si>
  <si>
    <t>14. 2. 2019</t>
  </si>
  <si>
    <t>Zadavatel:</t>
  </si>
  <si>
    <t>IČ:</t>
  </si>
  <si>
    <t>Slezská univerzita v Opavě</t>
  </si>
  <si>
    <t>DIČ:</t>
  </si>
  <si>
    <t>Uchazeč:</t>
  </si>
  <si>
    <t>Vyplň údaj</t>
  </si>
  <si>
    <t>Projektant:</t>
  </si>
  <si>
    <t>Ing. Barbora Marenčáková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</si>
  <si>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</si>
  <si>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</si>
  <si>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</si>
  <si>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</si>
  <si>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</si>
  <si>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</si>
  <si>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</si>
  <si>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</si>
  <si>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</si>
  <si>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</si>
  <si>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</si>
  <si>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</si>
  <si>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</si>
  <si>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</si>
  <si>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</si>
  <si>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</si>
  <si>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</si>
  <si>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</si>
  <si>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</si>
  <si>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</si>
  <si>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</si>
  <si>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</si>
  <si>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</si>
  <si>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</si>
  <si>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</si>
  <si>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</si>
  <si>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</si>
  <si>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</si>
  <si>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</si>
  <si>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</si>
  <si>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</si>
  <si>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</si>
  <si>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</si>
  <si>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</si>
  <si>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</si>
  <si>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</si>
  <si>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</si>
  <si>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</si>
  <si>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</si>
  <si>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</si>
  <si>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</si>
  <si>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</si>
  <si>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</si>
  <si>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</si>
  <si>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</si>
  <si>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</si>
  <si>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</si>
  <si>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</si>
  <si>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</si>
  <si>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</si>
  <si>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</si>
  <si>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</si>
  <si>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</si>
  <si>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</si>
  <si>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</si>
  <si>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</si>
  <si>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</si>
  <si>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</si>
  <si>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</si>
  <si>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</si>
  <si>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</si>
  <si>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</si>
  <si>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</si>
  <si>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</si>
  <si>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</si>
  <si>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</si>
  <si>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</si>
  <si>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</si>
  <si>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</si>
  <si>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</si>
  <si>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</si>
  <si>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</si>
  <si>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K</t>
  </si>
  <si>
    <t>998766101</t>
  </si>
  <si>
    <t>Přesun hmot pro konstrukce truhlářské stanovený z hmotnosti přesunovaného materiálu vodorovná dopravní vzdálenost do 50 m v objektech výšky do 6 m</t>
  </si>
  <si>
    <t>t</t>
  </si>
  <si>
    <t>CS ÚRS 2019 01</t>
  </si>
  <si>
    <t>16</t>
  </si>
  <si>
    <t>136404430</t>
  </si>
  <si>
    <t>R_76682111299</t>
  </si>
  <si>
    <t>Montáž nábytku</t>
  </si>
  <si>
    <t>kus</t>
  </si>
  <si>
    <t>dle dodavatele</t>
  </si>
  <si>
    <t>1299444908</t>
  </si>
  <si>
    <t>P</t>
  </si>
  <si>
    <t xml:space="preserve">Poznámka k položce:_x000D_
V ceně jsou započteny náklady i na osazení a seřízení pojezdů a kování._x000D_
</t>
  </si>
  <si>
    <t>VV</t>
  </si>
  <si>
    <t>sestava 1:</t>
  </si>
  <si>
    <t>6 "pracovní stůl"</t>
  </si>
  <si>
    <t>sestava 2:</t>
  </si>
  <si>
    <t>3 "pracovní stůl dentisty s dělící stěnou"</t>
  </si>
  <si>
    <t>sestava 3:</t>
  </si>
  <si>
    <t>1 "počítačový stůl"</t>
  </si>
  <si>
    <t>sestava 4:</t>
  </si>
  <si>
    <t>1 "pracovní stůl ve sterilizaci"</t>
  </si>
  <si>
    <t>sestava 5:</t>
  </si>
  <si>
    <t>1 "pracovní stůl pro fantomy - učebna 2"</t>
  </si>
  <si>
    <t>Součet</t>
  </si>
  <si>
    <t>4</t>
  </si>
  <si>
    <t>3</t>
  </si>
  <si>
    <t>M</t>
  </si>
  <si>
    <t>554_R_51091</t>
  </si>
  <si>
    <t>pracovní stůl 1100 x 600, výška 740, 2x zásuvka</t>
  </si>
  <si>
    <t>32</t>
  </si>
  <si>
    <t>1981164939</t>
  </si>
  <si>
    <t>Poznámka k položce:_x000D_
standardní materiál,_x000D_
omyvatelný povrch,_x000D_
barva javor</t>
  </si>
  <si>
    <t>554_R_51092</t>
  </si>
  <si>
    <t>pracovní stůl dentisty s dělící stěnou 3000 x 600, výška 840, 25x zásuvka (dělící stěna 3000 x 1140), 2x dvířka, 1x dřez</t>
  </si>
  <si>
    <t>1608417527</t>
  </si>
  <si>
    <t>5</t>
  </si>
  <si>
    <t>554_R_51093</t>
  </si>
  <si>
    <t>počítačový stůl 1600 x 720, výška 800</t>
  </si>
  <si>
    <t>-1932615100</t>
  </si>
  <si>
    <t>6</t>
  </si>
  <si>
    <t>554_R_51094</t>
  </si>
  <si>
    <t>pracovní stůl ve sterilizaci 3150 x 820, výška 840, 8x zásuvka, 3x dvířka, 1x dřez</t>
  </si>
  <si>
    <t>1299714218</t>
  </si>
  <si>
    <t>7</t>
  </si>
  <si>
    <t>554_R_51095</t>
  </si>
  <si>
    <t>pracovní stůl pro fantomy 4350 x 600, výška 840, 15x zásuvka</t>
  </si>
  <si>
    <t>-1705829205</t>
  </si>
  <si>
    <t>8</t>
  </si>
  <si>
    <t>R_76682113199</t>
  </si>
  <si>
    <t>Montáž vybavení místností – ostatní</t>
  </si>
  <si>
    <t>-1074502291</t>
  </si>
  <si>
    <t>Kancelářská židle:</t>
  </si>
  <si>
    <t>6+1</t>
  </si>
  <si>
    <t>9</t>
  </si>
  <si>
    <t>554_R_51096</t>
  </si>
  <si>
    <t>kancelářská židle bez područek</t>
  </si>
  <si>
    <t>2099627651</t>
  </si>
  <si>
    <t>10</t>
  </si>
  <si>
    <t>554_R_51097</t>
  </si>
  <si>
    <t>kancelářská židle vč. područek</t>
  </si>
  <si>
    <t>1154491400</t>
  </si>
  <si>
    <t>Specifikace:
•	kloubové nastavení zádové opěrky
•	plynulé nastavení výšky plynovým pístem
•	černý plastový kříž
•	kolečka tvrdá pro měkké podlahy
•	nosnost minimálně 100 kg
•	Otěruvzdornost minimálně 63 000 cyklů
•	celková výška židle min. 86-105 cm
•	výška sedáku min. 47-58 cm
•	hloubka sedáku min. 40 cm
•	šířka sedáku min. 45  cm
•	výška opěráku min. 51 cm
•	záruka minimálně 5 let</t>
  </si>
  <si>
    <t>Specifikace:
•	kloubové nastavení zádové opěrky
•	plynulé nastavení výšky plynovým pístem
•	chromovaný kříž
•	kolečka měkká pro tvrdé podlahy
•	nastavitelné područky
•	nosnost minimálně 120 kg
•	odolnost látky minimálně 63 000 cyklů
•	celková výška min. 98-108 cm
•	výška sedáku min. 46-56 cm
•	hloubka sedáku min. 44 cm
•	šířka sedáku min. 48  cm
•	výška opěráku min. 58 cm
•	záruka min.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</si>
</sst>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1" t="s">
        <v>6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21" t="s">
        <v>15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19"/>
      <c r="BE5" s="192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22" t="s">
        <v>18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19"/>
      <c r="BE6" s="193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193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93"/>
      <c r="BS8" s="16" t="s">
        <v>7</v>
      </c>
    </row>
    <row r="9" spans="1:74" ht="14.45" customHeight="1">
      <c r="B9" s="19"/>
      <c r="AR9" s="19"/>
      <c r="BE9" s="193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193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193"/>
      <c r="BS11" s="16" t="s">
        <v>7</v>
      </c>
    </row>
    <row r="12" spans="1:74" ht="6.95" customHeight="1">
      <c r="B12" s="19"/>
      <c r="AR12" s="19"/>
      <c r="BE12" s="193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193"/>
      <c r="BS13" s="16" t="s">
        <v>7</v>
      </c>
    </row>
    <row r="14" spans="1:74" ht="12.75">
      <c r="B14" s="19"/>
      <c r="E14" s="223" t="s">
        <v>30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6" t="s">
        <v>28</v>
      </c>
      <c r="AN14" s="28" t="s">
        <v>30</v>
      </c>
      <c r="AR14" s="19"/>
      <c r="BE14" s="193"/>
      <c r="BS14" s="16" t="s">
        <v>7</v>
      </c>
    </row>
    <row r="15" spans="1:74" ht="6.95" customHeight="1">
      <c r="B15" s="19"/>
      <c r="AR15" s="19"/>
      <c r="BE15" s="193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193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3</v>
      </c>
      <c r="AR17" s="19"/>
      <c r="BE17" s="193"/>
      <c r="BS17" s="16" t="s">
        <v>33</v>
      </c>
    </row>
    <row r="18" spans="2:71" ht="6.95" customHeight="1">
      <c r="B18" s="19"/>
      <c r="AR18" s="19"/>
      <c r="BE18" s="193"/>
      <c r="BS18" s="16" t="s">
        <v>7</v>
      </c>
    </row>
    <row r="19" spans="2:7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193"/>
      <c r="BS19" s="16" t="s">
        <v>7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3</v>
      </c>
      <c r="AR20" s="19"/>
      <c r="BE20" s="193"/>
      <c r="BS20" s="16" t="s">
        <v>4</v>
      </c>
    </row>
    <row r="21" spans="2:71" ht="6.95" customHeight="1">
      <c r="B21" s="19"/>
      <c r="AR21" s="19"/>
      <c r="BE21" s="193"/>
    </row>
    <row r="22" spans="2:71" ht="12" customHeight="1">
      <c r="B22" s="19"/>
      <c r="D22" s="26" t="s">
        <v>36</v>
      </c>
      <c r="AR22" s="19"/>
      <c r="BE22" s="193"/>
    </row>
    <row r="23" spans="2:71" ht="51" customHeight="1">
      <c r="B23" s="19"/>
      <c r="E23" s="225" t="s">
        <v>37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9"/>
      <c r="BE23" s="193"/>
    </row>
    <row r="24" spans="2:71" ht="6.95" customHeight="1">
      <c r="B24" s="19"/>
      <c r="AR24" s="19"/>
      <c r="BE24" s="19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3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ROUND(AG54,2)</f>
        <v>0</v>
      </c>
      <c r="AL26" s="196"/>
      <c r="AM26" s="196"/>
      <c r="AN26" s="196"/>
      <c r="AO26" s="196"/>
      <c r="AR26" s="31"/>
      <c r="BE26" s="193"/>
    </row>
    <row r="27" spans="2:71" s="1" customFormat="1" ht="6.95" customHeight="1">
      <c r="B27" s="31"/>
      <c r="AR27" s="31"/>
      <c r="BE27" s="193"/>
    </row>
    <row r="28" spans="2:71" s="1" customFormat="1" ht="12.75">
      <c r="B28" s="31"/>
      <c r="L28" s="226" t="s">
        <v>39</v>
      </c>
      <c r="M28" s="226"/>
      <c r="N28" s="226"/>
      <c r="O28" s="226"/>
      <c r="P28" s="226"/>
      <c r="W28" s="226" t="s">
        <v>40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41</v>
      </c>
      <c r="AL28" s="226"/>
      <c r="AM28" s="226"/>
      <c r="AN28" s="226"/>
      <c r="AO28" s="226"/>
      <c r="AR28" s="31"/>
      <c r="BE28" s="193"/>
    </row>
    <row r="29" spans="2:71" s="2" customFormat="1" ht="14.45" customHeight="1">
      <c r="B29" s="35"/>
      <c r="D29" s="26" t="s">
        <v>42</v>
      </c>
      <c r="F29" s="26" t="s">
        <v>43</v>
      </c>
      <c r="L29" s="227">
        <v>0.21</v>
      </c>
      <c r="M29" s="191"/>
      <c r="N29" s="191"/>
      <c r="O29" s="191"/>
      <c r="P29" s="191"/>
      <c r="W29" s="190">
        <f>ROUND(AZ54,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ROUND(AV54, 2)</f>
        <v>0</v>
      </c>
      <c r="AL29" s="191"/>
      <c r="AM29" s="191"/>
      <c r="AN29" s="191"/>
      <c r="AO29" s="191"/>
      <c r="AR29" s="35"/>
      <c r="BE29" s="194"/>
    </row>
    <row r="30" spans="2:71" s="2" customFormat="1" ht="14.45" customHeight="1">
      <c r="B30" s="35"/>
      <c r="F30" s="26" t="s">
        <v>44</v>
      </c>
      <c r="L30" s="227">
        <v>0.15</v>
      </c>
      <c r="M30" s="191"/>
      <c r="N30" s="191"/>
      <c r="O30" s="191"/>
      <c r="P30" s="191"/>
      <c r="W30" s="190">
        <f>ROUND(BA54,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ROUND(AW54, 2)</f>
        <v>0</v>
      </c>
      <c r="AL30" s="191"/>
      <c r="AM30" s="191"/>
      <c r="AN30" s="191"/>
      <c r="AO30" s="191"/>
      <c r="AR30" s="35"/>
      <c r="BE30" s="194"/>
    </row>
    <row r="31" spans="2:71" s="2" customFormat="1" ht="14.45" hidden="1" customHeight="1">
      <c r="B31" s="35"/>
      <c r="F31" s="26" t="s">
        <v>45</v>
      </c>
      <c r="L31" s="227">
        <v>0.21</v>
      </c>
      <c r="M31" s="191"/>
      <c r="N31" s="191"/>
      <c r="O31" s="191"/>
      <c r="P31" s="191"/>
      <c r="W31" s="190">
        <f>ROUND(BB54,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94"/>
    </row>
    <row r="32" spans="2:71" s="2" customFormat="1" ht="14.45" hidden="1" customHeight="1">
      <c r="B32" s="35"/>
      <c r="F32" s="26" t="s">
        <v>46</v>
      </c>
      <c r="L32" s="227">
        <v>0.15</v>
      </c>
      <c r="M32" s="191"/>
      <c r="N32" s="191"/>
      <c r="O32" s="191"/>
      <c r="P32" s="191"/>
      <c r="W32" s="190">
        <f>ROUND(BC54,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94"/>
    </row>
    <row r="33" spans="2:44" s="2" customFormat="1" ht="14.45" hidden="1" customHeight="1">
      <c r="B33" s="35"/>
      <c r="F33" s="26" t="s">
        <v>47</v>
      </c>
      <c r="L33" s="227">
        <v>0</v>
      </c>
      <c r="M33" s="191"/>
      <c r="N33" s="191"/>
      <c r="O33" s="191"/>
      <c r="P33" s="191"/>
      <c r="W33" s="190">
        <f>ROUND(BD54,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97" t="s">
        <v>50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9">
        <f>SUM(AK26:AK33)</f>
        <v>0</v>
      </c>
      <c r="AL35" s="198"/>
      <c r="AM35" s="198"/>
      <c r="AN35" s="198"/>
      <c r="AO35" s="20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Han_168a</v>
      </c>
      <c r="AR44" s="44"/>
    </row>
    <row r="45" spans="2:44" s="4" customFormat="1" ht="36.950000000000003" customHeight="1">
      <c r="B45" s="45"/>
      <c r="C45" s="46" t="s">
        <v>17</v>
      </c>
      <c r="L45" s="205" t="str">
        <f>K6</f>
        <v>Učebny pro výuku dentální hygieny Slezská univerzita - nábytek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Bezručovo náměstí 14, Opava</v>
      </c>
      <c r="AI47" s="26" t="s">
        <v>23</v>
      </c>
      <c r="AM47" s="207" t="str">
        <f>IF(AN8= "","",AN8)</f>
        <v>14. 2. 2019</v>
      </c>
      <c r="AN47" s="207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25</v>
      </c>
      <c r="L49" s="3" t="str">
        <f>IF(E11= "","",E11)</f>
        <v>Slezská univerzita v Opavě</v>
      </c>
      <c r="AI49" s="26" t="s">
        <v>31</v>
      </c>
      <c r="AM49" s="203" t="str">
        <f>IF(E17="","",E17)</f>
        <v>Ing. Barbora Marenčáková</v>
      </c>
      <c r="AN49" s="204"/>
      <c r="AO49" s="204"/>
      <c r="AP49" s="204"/>
      <c r="AR49" s="31"/>
      <c r="AS49" s="208" t="s">
        <v>52</v>
      </c>
      <c r="AT49" s="20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03" t="str">
        <f>IF(E20="","",E20)</f>
        <v xml:space="preserve"> </v>
      </c>
      <c r="AN50" s="204"/>
      <c r="AO50" s="204"/>
      <c r="AP50" s="204"/>
      <c r="AR50" s="31"/>
      <c r="AS50" s="210"/>
      <c r="AT50" s="211"/>
      <c r="AU50" s="51"/>
      <c r="AV50" s="51"/>
      <c r="AW50" s="51"/>
      <c r="AX50" s="51"/>
      <c r="AY50" s="51"/>
      <c r="AZ50" s="51"/>
      <c r="BA50" s="51"/>
      <c r="BB50" s="51"/>
      <c r="BC50" s="51"/>
      <c r="BD50" s="52"/>
    </row>
    <row r="51" spans="1:90" s="1" customFormat="1" ht="10.9" customHeight="1">
      <c r="B51" s="31"/>
      <c r="AR51" s="31"/>
      <c r="AS51" s="210"/>
      <c r="AT51" s="211"/>
      <c r="AU51" s="51"/>
      <c r="AV51" s="51"/>
      <c r="AW51" s="51"/>
      <c r="AX51" s="51"/>
      <c r="AY51" s="51"/>
      <c r="AZ51" s="51"/>
      <c r="BA51" s="51"/>
      <c r="BB51" s="51"/>
      <c r="BC51" s="51"/>
      <c r="BD51" s="52"/>
    </row>
    <row r="52" spans="1:90" s="1" customFormat="1" ht="29.25" customHeight="1">
      <c r="B52" s="31"/>
      <c r="C52" s="212" t="s">
        <v>53</v>
      </c>
      <c r="D52" s="213"/>
      <c r="E52" s="213"/>
      <c r="F52" s="213"/>
      <c r="G52" s="213"/>
      <c r="H52" s="53"/>
      <c r="I52" s="214" t="s">
        <v>54</v>
      </c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5" t="s">
        <v>55</v>
      </c>
      <c r="AH52" s="213"/>
      <c r="AI52" s="213"/>
      <c r="AJ52" s="213"/>
      <c r="AK52" s="213"/>
      <c r="AL52" s="213"/>
      <c r="AM52" s="213"/>
      <c r="AN52" s="214" t="s">
        <v>56</v>
      </c>
      <c r="AO52" s="213"/>
      <c r="AP52" s="213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19">
        <f>ROUND(AG55,2)</f>
        <v>0</v>
      </c>
      <c r="AH54" s="219"/>
      <c r="AI54" s="219"/>
      <c r="AJ54" s="219"/>
      <c r="AK54" s="219"/>
      <c r="AL54" s="219"/>
      <c r="AM54" s="219"/>
      <c r="AN54" s="220">
        <f>SUM(AG54,AT54)</f>
        <v>0</v>
      </c>
      <c r="AO54" s="220"/>
      <c r="AP54" s="220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71</v>
      </c>
      <c r="BT54" s="68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0" s="6" customFormat="1" ht="27" customHeight="1">
      <c r="A55" s="69" t="s">
        <v>75</v>
      </c>
      <c r="B55" s="70"/>
      <c r="C55" s="71"/>
      <c r="D55" s="218" t="s">
        <v>15</v>
      </c>
      <c r="E55" s="218"/>
      <c r="F55" s="218"/>
      <c r="G55" s="218"/>
      <c r="H55" s="218"/>
      <c r="I55" s="72"/>
      <c r="J55" s="218" t="s">
        <v>18</v>
      </c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6">
        <f>'Han_168a - Učebny pro výu...'!J28</f>
        <v>0</v>
      </c>
      <c r="AH55" s="217"/>
      <c r="AI55" s="217"/>
      <c r="AJ55" s="217"/>
      <c r="AK55" s="217"/>
      <c r="AL55" s="217"/>
      <c r="AM55" s="217"/>
      <c r="AN55" s="216">
        <f>SUM(AG55,AT55)</f>
        <v>0</v>
      </c>
      <c r="AO55" s="217"/>
      <c r="AP55" s="217"/>
      <c r="AQ55" s="73" t="s">
        <v>76</v>
      </c>
      <c r="AR55" s="70"/>
      <c r="AS55" s="74">
        <v>0</v>
      </c>
      <c r="AT55" s="75">
        <f>ROUND(SUM(AV55:AW55),2)</f>
        <v>0</v>
      </c>
      <c r="AU55" s="76">
        <f>'Han_168a - Učebny pro výu...'!P75</f>
        <v>0</v>
      </c>
      <c r="AV55" s="75">
        <f>'Han_168a - Učebny pro výu...'!J31</f>
        <v>0</v>
      </c>
      <c r="AW55" s="75">
        <f>'Han_168a - Učebny pro výu...'!J32</f>
        <v>0</v>
      </c>
      <c r="AX55" s="75">
        <f>'Han_168a - Učebny pro výu...'!J33</f>
        <v>0</v>
      </c>
      <c r="AY55" s="75">
        <f>'Han_168a - Učebny pro výu...'!J34</f>
        <v>0</v>
      </c>
      <c r="AZ55" s="75">
        <f>'Han_168a - Učebny pro výu...'!F31</f>
        <v>0</v>
      </c>
      <c r="BA55" s="75">
        <f>'Han_168a - Učebny pro výu...'!F32</f>
        <v>0</v>
      </c>
      <c r="BB55" s="75">
        <f>'Han_168a - Učebny pro výu...'!F33</f>
        <v>0</v>
      </c>
      <c r="BC55" s="75">
        <f>'Han_168a - Učebny pro výu...'!F34</f>
        <v>0</v>
      </c>
      <c r="BD55" s="77">
        <f>'Han_168a - Učebny pro výu...'!F35</f>
        <v>0</v>
      </c>
      <c r="BT55" s="78" t="s">
        <v>77</v>
      </c>
      <c r="BU55" s="78" t="s">
        <v>78</v>
      </c>
      <c r="BV55" s="78" t="s">
        <v>73</v>
      </c>
      <c r="BW55" s="78" t="s">
        <v>5</v>
      </c>
      <c r="BX55" s="78" t="s">
        <v>74</v>
      </c>
      <c r="CL55" s="78" t="s">
        <v>3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Han_168a - Učebny pro vý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"/>
  <sheetViews>
    <sheetView showGridLines="0" tabSelected="1" topLeftCell="A48" workbookViewId="0">
      <selection activeCell="F106" sqref="F10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6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80"/>
      <c r="J3" s="18"/>
      <c r="K3" s="18"/>
      <c r="L3" s="19"/>
      <c r="AT3" s="16" t="s">
        <v>79</v>
      </c>
    </row>
    <row r="4" spans="2:46" ht="24.95" customHeight="1">
      <c r="B4" s="19"/>
      <c r="D4" s="20" t="s">
        <v>80</v>
      </c>
      <c r="L4" s="19"/>
      <c r="M4" s="81" t="s">
        <v>11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17</v>
      </c>
      <c r="I6" s="82"/>
      <c r="L6" s="31"/>
    </row>
    <row r="7" spans="2:46" s="1" customFormat="1" ht="36.950000000000003" customHeight="1">
      <c r="B7" s="31"/>
      <c r="E7" s="205" t="s">
        <v>18</v>
      </c>
      <c r="F7" s="228"/>
      <c r="G7" s="228"/>
      <c r="H7" s="228"/>
      <c r="I7" s="82"/>
      <c r="L7" s="31"/>
    </row>
    <row r="8" spans="2:46" s="1" customFormat="1" ht="11.25">
      <c r="B8" s="31"/>
      <c r="I8" s="82"/>
      <c r="L8" s="31"/>
    </row>
    <row r="9" spans="2:46" s="1" customFormat="1" ht="12" customHeight="1">
      <c r="B9" s="31"/>
      <c r="D9" s="26" t="s">
        <v>19</v>
      </c>
      <c r="F9" s="24" t="s">
        <v>3</v>
      </c>
      <c r="I9" s="83" t="s">
        <v>20</v>
      </c>
      <c r="J9" s="24" t="s">
        <v>3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83" t="s">
        <v>23</v>
      </c>
      <c r="J10" s="48" t="str">
        <f>'Rekapitulace stavby'!AN8</f>
        <v>14. 2. 2019</v>
      </c>
      <c r="L10" s="31"/>
    </row>
    <row r="11" spans="2:46" s="1" customFormat="1" ht="10.9" customHeight="1">
      <c r="B11" s="31"/>
      <c r="I11" s="82"/>
      <c r="L11" s="31"/>
    </row>
    <row r="12" spans="2:46" s="1" customFormat="1" ht="12" customHeight="1">
      <c r="B12" s="31"/>
      <c r="D12" s="26" t="s">
        <v>25</v>
      </c>
      <c r="I12" s="83" t="s">
        <v>26</v>
      </c>
      <c r="J12" s="24" t="s">
        <v>3</v>
      </c>
      <c r="L12" s="31"/>
    </row>
    <row r="13" spans="2:46" s="1" customFormat="1" ht="18" customHeight="1">
      <c r="B13" s="31"/>
      <c r="E13" s="24" t="s">
        <v>27</v>
      </c>
      <c r="I13" s="83" t="s">
        <v>28</v>
      </c>
      <c r="J13" s="24" t="s">
        <v>3</v>
      </c>
      <c r="L13" s="31"/>
    </row>
    <row r="14" spans="2:46" s="1" customFormat="1" ht="6.95" customHeight="1">
      <c r="B14" s="31"/>
      <c r="I14" s="82"/>
      <c r="L14" s="31"/>
    </row>
    <row r="15" spans="2:46" s="1" customFormat="1" ht="12" customHeight="1">
      <c r="B15" s="31"/>
      <c r="D15" s="26" t="s">
        <v>29</v>
      </c>
      <c r="I15" s="83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9" t="str">
        <f>'Rekapitulace stavby'!E14</f>
        <v>Vyplň údaj</v>
      </c>
      <c r="F16" s="221"/>
      <c r="G16" s="221"/>
      <c r="H16" s="221"/>
      <c r="I16" s="83" t="s">
        <v>28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I17" s="82"/>
      <c r="L17" s="31"/>
    </row>
    <row r="18" spans="2:12" s="1" customFormat="1" ht="12" customHeight="1">
      <c r="B18" s="31"/>
      <c r="D18" s="26" t="s">
        <v>31</v>
      </c>
      <c r="I18" s="83" t="s">
        <v>26</v>
      </c>
      <c r="J18" s="24" t="s">
        <v>3</v>
      </c>
      <c r="L18" s="31"/>
    </row>
    <row r="19" spans="2:12" s="1" customFormat="1" ht="18" customHeight="1">
      <c r="B19" s="31"/>
      <c r="E19" s="24" t="s">
        <v>32</v>
      </c>
      <c r="I19" s="83" t="s">
        <v>28</v>
      </c>
      <c r="J19" s="24" t="s">
        <v>3</v>
      </c>
      <c r="L19" s="31"/>
    </row>
    <row r="20" spans="2:12" s="1" customFormat="1" ht="6.95" customHeight="1">
      <c r="B20" s="31"/>
      <c r="I20" s="82"/>
      <c r="L20" s="31"/>
    </row>
    <row r="21" spans="2:12" s="1" customFormat="1" ht="12" customHeight="1">
      <c r="B21" s="31"/>
      <c r="D21" s="26" t="s">
        <v>34</v>
      </c>
      <c r="I21" s="83" t="s">
        <v>26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83" t="s">
        <v>28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I23" s="82"/>
      <c r="L23" s="31"/>
    </row>
    <row r="24" spans="2:12" s="1" customFormat="1" ht="12" customHeight="1">
      <c r="B24" s="31"/>
      <c r="D24" s="26" t="s">
        <v>36</v>
      </c>
      <c r="I24" s="82"/>
      <c r="L24" s="31"/>
    </row>
    <row r="25" spans="2:12" s="7" customFormat="1" ht="89.25" customHeight="1">
      <c r="B25" s="84"/>
      <c r="E25" s="225" t="s">
        <v>37</v>
      </c>
      <c r="F25" s="225"/>
      <c r="G25" s="225"/>
      <c r="H25" s="225"/>
      <c r="I25" s="85"/>
      <c r="L25" s="84"/>
    </row>
    <row r="26" spans="2:12" s="1" customFormat="1" ht="6.95" customHeight="1">
      <c r="B26" s="31"/>
      <c r="I26" s="82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86"/>
      <c r="J27" s="49"/>
      <c r="K27" s="49"/>
      <c r="L27" s="31"/>
    </row>
    <row r="28" spans="2:12" s="1" customFormat="1" ht="25.35" customHeight="1">
      <c r="B28" s="31"/>
      <c r="D28" s="87" t="s">
        <v>38</v>
      </c>
      <c r="I28" s="82"/>
      <c r="J28" s="62">
        <f>ROUND(J75,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86"/>
      <c r="J29" s="49"/>
      <c r="K29" s="49"/>
      <c r="L29" s="31"/>
    </row>
    <row r="30" spans="2:12" s="1" customFormat="1" ht="14.45" customHeight="1">
      <c r="B30" s="31"/>
      <c r="F30" s="34" t="s">
        <v>40</v>
      </c>
      <c r="I30" s="88" t="s">
        <v>39</v>
      </c>
      <c r="J30" s="34" t="s">
        <v>41</v>
      </c>
      <c r="L30" s="31"/>
    </row>
    <row r="31" spans="2:12" s="1" customFormat="1" ht="14.45" customHeight="1">
      <c r="B31" s="31"/>
      <c r="D31" s="89" t="s">
        <v>42</v>
      </c>
      <c r="E31" s="26" t="s">
        <v>43</v>
      </c>
      <c r="F31" s="90">
        <f>ROUND((SUM(BE75:BE108)),  2)</f>
        <v>0</v>
      </c>
      <c r="I31" s="91">
        <v>0.21</v>
      </c>
      <c r="J31" s="90">
        <f>ROUND(((SUM(BE75:BE108))*I31),  2)</f>
        <v>0</v>
      </c>
      <c r="L31" s="31"/>
    </row>
    <row r="32" spans="2:12" s="1" customFormat="1" ht="14.45" customHeight="1">
      <c r="B32" s="31"/>
      <c r="E32" s="26" t="s">
        <v>44</v>
      </c>
      <c r="F32" s="90">
        <f>ROUND((SUM(BF75:BF108)),  2)</f>
        <v>0</v>
      </c>
      <c r="I32" s="91">
        <v>0.15</v>
      </c>
      <c r="J32" s="90">
        <f>ROUND(((SUM(BF75:BF108))*I32),  2)</f>
        <v>0</v>
      </c>
      <c r="L32" s="31"/>
    </row>
    <row r="33" spans="2:12" s="1" customFormat="1" ht="14.45" hidden="1" customHeight="1">
      <c r="B33" s="31"/>
      <c r="E33" s="26" t="s">
        <v>45</v>
      </c>
      <c r="F33" s="90">
        <f>ROUND((SUM(BG75:BG108)),  2)</f>
        <v>0</v>
      </c>
      <c r="I33" s="91">
        <v>0.21</v>
      </c>
      <c r="J33" s="90">
        <f>0</f>
        <v>0</v>
      </c>
      <c r="L33" s="31"/>
    </row>
    <row r="34" spans="2:12" s="1" customFormat="1" ht="14.45" hidden="1" customHeight="1">
      <c r="B34" s="31"/>
      <c r="E34" s="26" t="s">
        <v>46</v>
      </c>
      <c r="F34" s="90">
        <f>ROUND((SUM(BH75:BH108)),  2)</f>
        <v>0</v>
      </c>
      <c r="I34" s="91">
        <v>0.15</v>
      </c>
      <c r="J34" s="90">
        <f>0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ROUND((SUM(BI75:BI108)),  2)</f>
        <v>0</v>
      </c>
      <c r="I35" s="91">
        <v>0</v>
      </c>
      <c r="J35" s="90">
        <f>0</f>
        <v>0</v>
      </c>
      <c r="L35" s="31"/>
    </row>
    <row r="36" spans="2:12" s="1" customFormat="1" ht="6.95" customHeight="1">
      <c r="B36" s="31"/>
      <c r="I36" s="82"/>
      <c r="L36" s="31"/>
    </row>
    <row r="37" spans="2:12" s="1" customFormat="1" ht="25.35" customHeight="1">
      <c r="B37" s="31"/>
      <c r="C37" s="92"/>
      <c r="D37" s="93" t="s">
        <v>48</v>
      </c>
      <c r="E37" s="53"/>
      <c r="F37" s="53"/>
      <c r="G37" s="94" t="s">
        <v>49</v>
      </c>
      <c r="H37" s="95" t="s">
        <v>50</v>
      </c>
      <c r="I37" s="96"/>
      <c r="J37" s="97">
        <f>SUM(J28:J35)</f>
        <v>0</v>
      </c>
      <c r="K37" s="98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99"/>
      <c r="J38" s="41"/>
      <c r="K38" s="41"/>
      <c r="L38" s="31"/>
    </row>
    <row r="42" spans="2:12" s="1" customFormat="1" ht="6.95" customHeight="1">
      <c r="B42" s="42"/>
      <c r="C42" s="43"/>
      <c r="D42" s="43"/>
      <c r="E42" s="43"/>
      <c r="F42" s="43"/>
      <c r="G42" s="43"/>
      <c r="H42" s="43"/>
      <c r="I42" s="100"/>
      <c r="J42" s="43"/>
      <c r="K42" s="43"/>
      <c r="L42" s="31"/>
    </row>
    <row r="43" spans="2:12" s="1" customFormat="1" ht="24.95" customHeight="1">
      <c r="B43" s="31"/>
      <c r="C43" s="20" t="s">
        <v>81</v>
      </c>
      <c r="I43" s="82"/>
      <c r="L43" s="31"/>
    </row>
    <row r="44" spans="2:12" s="1" customFormat="1" ht="6.95" customHeight="1">
      <c r="B44" s="31"/>
      <c r="I44" s="82"/>
      <c r="L44" s="31"/>
    </row>
    <row r="45" spans="2:12" s="1" customFormat="1" ht="12" customHeight="1">
      <c r="B45" s="31"/>
      <c r="C45" s="26" t="s">
        <v>17</v>
      </c>
      <c r="I45" s="82"/>
      <c r="L45" s="31"/>
    </row>
    <row r="46" spans="2:12" s="1" customFormat="1" ht="16.5" customHeight="1">
      <c r="B46" s="31"/>
      <c r="E46" s="205" t="str">
        <f>E7</f>
        <v>Učebny pro výuku dentální hygieny Slezská univerzita - nábytek</v>
      </c>
      <c r="F46" s="228"/>
      <c r="G46" s="228"/>
      <c r="H46" s="228"/>
      <c r="I46" s="82"/>
      <c r="L46" s="31"/>
    </row>
    <row r="47" spans="2:12" s="1" customFormat="1" ht="6.95" customHeight="1">
      <c r="B47" s="31"/>
      <c r="I47" s="82"/>
      <c r="L47" s="31"/>
    </row>
    <row r="48" spans="2:12" s="1" customFormat="1" ht="12" customHeight="1">
      <c r="B48" s="31"/>
      <c r="C48" s="26" t="s">
        <v>21</v>
      </c>
      <c r="F48" s="24" t="str">
        <f>F10</f>
        <v>Bezručovo náměstí 14, Opava</v>
      </c>
      <c r="I48" s="83" t="s">
        <v>23</v>
      </c>
      <c r="J48" s="48" t="str">
        <f>IF(J10="","",J10)</f>
        <v>14. 2. 2019</v>
      </c>
      <c r="L48" s="31"/>
    </row>
    <row r="49" spans="2:47" s="1" customFormat="1" ht="6.95" customHeight="1">
      <c r="B49" s="31"/>
      <c r="I49" s="82"/>
      <c r="L49" s="31"/>
    </row>
    <row r="50" spans="2:47" s="1" customFormat="1" ht="27.95" customHeight="1">
      <c r="B50" s="31"/>
      <c r="C50" s="26" t="s">
        <v>25</v>
      </c>
      <c r="F50" s="24" t="str">
        <f>E13</f>
        <v>Slezská univerzita v Opavě</v>
      </c>
      <c r="I50" s="83" t="s">
        <v>31</v>
      </c>
      <c r="J50" s="29" t="str">
        <f>E19</f>
        <v>Ing. Barbora Marenčáková</v>
      </c>
      <c r="L50" s="31"/>
    </row>
    <row r="51" spans="2:47" s="1" customFormat="1" ht="15.2" customHeight="1">
      <c r="B51" s="31"/>
      <c r="C51" s="26" t="s">
        <v>29</v>
      </c>
      <c r="F51" s="24" t="str">
        <f>IF(E16="","",E16)</f>
        <v>Vyplň údaj</v>
      </c>
      <c r="I51" s="83" t="s">
        <v>34</v>
      </c>
      <c r="J51" s="29" t="str">
        <f>E22</f>
        <v xml:space="preserve"> </v>
      </c>
      <c r="L51" s="31"/>
    </row>
    <row r="52" spans="2:47" s="1" customFormat="1" ht="10.35" customHeight="1">
      <c r="B52" s="31"/>
      <c r="I52" s="82"/>
      <c r="L52" s="31"/>
    </row>
    <row r="53" spans="2:47" s="1" customFormat="1" ht="29.25" customHeight="1">
      <c r="B53" s="31"/>
      <c r="C53" s="101" t="s">
        <v>82</v>
      </c>
      <c r="D53" s="92"/>
      <c r="E53" s="92"/>
      <c r="F53" s="92"/>
      <c r="G53" s="92"/>
      <c r="H53" s="92"/>
      <c r="I53" s="102"/>
      <c r="J53" s="103" t="s">
        <v>83</v>
      </c>
      <c r="K53" s="92"/>
      <c r="L53" s="31"/>
    </row>
    <row r="54" spans="2:47" s="1" customFormat="1" ht="10.35" customHeight="1">
      <c r="B54" s="31"/>
      <c r="I54" s="82"/>
      <c r="L54" s="31"/>
    </row>
    <row r="55" spans="2:47" s="1" customFormat="1" ht="22.9" customHeight="1">
      <c r="B55" s="31"/>
      <c r="C55" s="104" t="s">
        <v>70</v>
      </c>
      <c r="I55" s="82"/>
      <c r="J55" s="62">
        <f>J75</f>
        <v>0</v>
      </c>
      <c r="L55" s="31"/>
      <c r="AU55" s="16" t="s">
        <v>84</v>
      </c>
    </row>
    <row r="56" spans="2:47" s="8" customFormat="1" ht="24.95" customHeight="1">
      <c r="B56" s="105"/>
      <c r="D56" s="106" t="s">
        <v>85</v>
      </c>
      <c r="E56" s="107"/>
      <c r="F56" s="107"/>
      <c r="G56" s="107"/>
      <c r="H56" s="107"/>
      <c r="I56" s="108"/>
      <c r="J56" s="109">
        <f>J76</f>
        <v>0</v>
      </c>
      <c r="L56" s="105"/>
    </row>
    <row r="57" spans="2:47" s="9" customFormat="1" ht="19.899999999999999" customHeight="1">
      <c r="B57" s="110"/>
      <c r="D57" s="111" t="s">
        <v>86</v>
      </c>
      <c r="E57" s="112"/>
      <c r="F57" s="112"/>
      <c r="G57" s="112"/>
      <c r="H57" s="112"/>
      <c r="I57" s="113"/>
      <c r="J57" s="114">
        <f>J77</f>
        <v>0</v>
      </c>
      <c r="L57" s="110"/>
    </row>
    <row r="58" spans="2:47" s="1" customFormat="1" ht="21.75" customHeight="1">
      <c r="B58" s="31"/>
      <c r="I58" s="82"/>
      <c r="L58" s="31"/>
    </row>
    <row r="59" spans="2:47" s="1" customFormat="1" ht="6.95" customHeight="1">
      <c r="B59" s="40"/>
      <c r="C59" s="41"/>
      <c r="D59" s="41"/>
      <c r="E59" s="41"/>
      <c r="F59" s="41"/>
      <c r="G59" s="41"/>
      <c r="H59" s="41"/>
      <c r="I59" s="99"/>
      <c r="J59" s="41"/>
      <c r="K59" s="41"/>
      <c r="L59" s="31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100"/>
      <c r="J63" s="43"/>
      <c r="K63" s="43"/>
      <c r="L63" s="31"/>
    </row>
    <row r="64" spans="2:47" s="1" customFormat="1" ht="24.95" customHeight="1">
      <c r="B64" s="31"/>
      <c r="C64" s="20" t="s">
        <v>87</v>
      </c>
      <c r="I64" s="82"/>
      <c r="L64" s="31"/>
    </row>
    <row r="65" spans="2:65" s="1" customFormat="1" ht="6.95" customHeight="1">
      <c r="B65" s="31"/>
      <c r="I65" s="82"/>
      <c r="L65" s="31"/>
    </row>
    <row r="66" spans="2:65" s="1" customFormat="1" ht="12" customHeight="1">
      <c r="B66" s="31"/>
      <c r="C66" s="26" t="s">
        <v>17</v>
      </c>
      <c r="I66" s="82"/>
      <c r="L66" s="31"/>
    </row>
    <row r="67" spans="2:65" s="1" customFormat="1" ht="16.5" customHeight="1">
      <c r="B67" s="31"/>
      <c r="E67" s="205" t="str">
        <f>E7</f>
        <v>Učebny pro výuku dentální hygieny Slezská univerzita - nábytek</v>
      </c>
      <c r="F67" s="228"/>
      <c r="G67" s="228"/>
      <c r="H67" s="228"/>
      <c r="I67" s="82"/>
      <c r="L67" s="31"/>
    </row>
    <row r="68" spans="2:65" s="1" customFormat="1" ht="6.95" customHeight="1">
      <c r="B68" s="31"/>
      <c r="I68" s="82"/>
      <c r="L68" s="31"/>
    </row>
    <row r="69" spans="2:65" s="1" customFormat="1" ht="12" customHeight="1">
      <c r="B69" s="31"/>
      <c r="C69" s="26" t="s">
        <v>21</v>
      </c>
      <c r="F69" s="24" t="str">
        <f>F10</f>
        <v>Bezručovo náměstí 14, Opava</v>
      </c>
      <c r="I69" s="83" t="s">
        <v>23</v>
      </c>
      <c r="J69" s="48" t="str">
        <f>IF(J10="","",J10)</f>
        <v>14. 2. 2019</v>
      </c>
      <c r="L69" s="31"/>
    </row>
    <row r="70" spans="2:65" s="1" customFormat="1" ht="6.95" customHeight="1">
      <c r="B70" s="31"/>
      <c r="I70" s="82"/>
      <c r="L70" s="31"/>
    </row>
    <row r="71" spans="2:65" s="1" customFormat="1" ht="27.95" customHeight="1">
      <c r="B71" s="31"/>
      <c r="C71" s="26" t="s">
        <v>25</v>
      </c>
      <c r="F71" s="24" t="str">
        <f>E13</f>
        <v>Slezská univerzita v Opavě</v>
      </c>
      <c r="I71" s="83" t="s">
        <v>31</v>
      </c>
      <c r="J71" s="29" t="str">
        <f>E19</f>
        <v>Ing. Barbora Marenčáková</v>
      </c>
      <c r="L71" s="31"/>
    </row>
    <row r="72" spans="2:65" s="1" customFormat="1" ht="15.2" customHeight="1">
      <c r="B72" s="31"/>
      <c r="C72" s="26" t="s">
        <v>29</v>
      </c>
      <c r="F72" s="24" t="str">
        <f>IF(E16="","",E16)</f>
        <v>Vyplň údaj</v>
      </c>
      <c r="I72" s="83" t="s">
        <v>34</v>
      </c>
      <c r="J72" s="29" t="str">
        <f>E22</f>
        <v xml:space="preserve"> </v>
      </c>
      <c r="L72" s="31"/>
    </row>
    <row r="73" spans="2:65" s="1" customFormat="1" ht="10.35" customHeight="1">
      <c r="B73" s="31"/>
      <c r="I73" s="82"/>
      <c r="L73" s="31"/>
    </row>
    <row r="74" spans="2:65" s="10" customFormat="1" ht="29.25" customHeight="1">
      <c r="B74" s="115"/>
      <c r="C74" s="116" t="s">
        <v>88</v>
      </c>
      <c r="D74" s="117" t="s">
        <v>57</v>
      </c>
      <c r="E74" s="117" t="s">
        <v>53</v>
      </c>
      <c r="F74" s="117" t="s">
        <v>54</v>
      </c>
      <c r="G74" s="117" t="s">
        <v>89</v>
      </c>
      <c r="H74" s="117" t="s">
        <v>90</v>
      </c>
      <c r="I74" s="118" t="s">
        <v>91</v>
      </c>
      <c r="J74" s="117" t="s">
        <v>83</v>
      </c>
      <c r="K74" s="119" t="s">
        <v>92</v>
      </c>
      <c r="L74" s="115"/>
      <c r="M74" s="55" t="s">
        <v>3</v>
      </c>
      <c r="N74" s="56" t="s">
        <v>42</v>
      </c>
      <c r="O74" s="56" t="s">
        <v>93</v>
      </c>
      <c r="P74" s="56" t="s">
        <v>94</v>
      </c>
      <c r="Q74" s="56" t="s">
        <v>95</v>
      </c>
      <c r="R74" s="56" t="s">
        <v>96</v>
      </c>
      <c r="S74" s="56" t="s">
        <v>97</v>
      </c>
      <c r="T74" s="57" t="s">
        <v>98</v>
      </c>
    </row>
    <row r="75" spans="2:65" s="1" customFormat="1" ht="22.9" customHeight="1">
      <c r="B75" s="31"/>
      <c r="C75" s="60" t="s">
        <v>99</v>
      </c>
      <c r="I75" s="82"/>
      <c r="J75" s="120">
        <f>BK75</f>
        <v>0</v>
      </c>
      <c r="L75" s="31"/>
      <c r="M75" s="58"/>
      <c r="N75" s="49"/>
      <c r="O75" s="49"/>
      <c r="P75" s="121">
        <f>P76</f>
        <v>0</v>
      </c>
      <c r="Q75" s="49"/>
      <c r="R75" s="121">
        <f>R76</f>
        <v>0.76000000000000023</v>
      </c>
      <c r="S75" s="49"/>
      <c r="T75" s="122">
        <f>T76</f>
        <v>0</v>
      </c>
      <c r="AT75" s="16" t="s">
        <v>71</v>
      </c>
      <c r="AU75" s="16" t="s">
        <v>84</v>
      </c>
      <c r="BK75" s="123">
        <f>BK76</f>
        <v>0</v>
      </c>
    </row>
    <row r="76" spans="2:65" s="11" customFormat="1" ht="25.9" customHeight="1">
      <c r="B76" s="124"/>
      <c r="D76" s="125" t="s">
        <v>71</v>
      </c>
      <c r="E76" s="126" t="s">
        <v>100</v>
      </c>
      <c r="F76" s="126" t="s">
        <v>101</v>
      </c>
      <c r="I76" s="127"/>
      <c r="J76" s="128">
        <f>BK76</f>
        <v>0</v>
      </c>
      <c r="L76" s="124"/>
      <c r="M76" s="129"/>
      <c r="N76" s="130"/>
      <c r="O76" s="130"/>
      <c r="P76" s="131">
        <f>P77</f>
        <v>0</v>
      </c>
      <c r="Q76" s="130"/>
      <c r="R76" s="131">
        <f>R77</f>
        <v>0.76000000000000023</v>
      </c>
      <c r="S76" s="130"/>
      <c r="T76" s="132">
        <f>T77</f>
        <v>0</v>
      </c>
      <c r="AR76" s="125" t="s">
        <v>79</v>
      </c>
      <c r="AT76" s="133" t="s">
        <v>71</v>
      </c>
      <c r="AU76" s="133" t="s">
        <v>72</v>
      </c>
      <c r="AY76" s="125" t="s">
        <v>102</v>
      </c>
      <c r="BK76" s="134">
        <f>BK77</f>
        <v>0</v>
      </c>
    </row>
    <row r="77" spans="2:65" s="11" customFormat="1" ht="22.9" customHeight="1">
      <c r="B77" s="124"/>
      <c r="D77" s="125" t="s">
        <v>71</v>
      </c>
      <c r="E77" s="135" t="s">
        <v>103</v>
      </c>
      <c r="F77" s="135" t="s">
        <v>104</v>
      </c>
      <c r="I77" s="127"/>
      <c r="J77" s="136">
        <f>BK77</f>
        <v>0</v>
      </c>
      <c r="L77" s="124"/>
      <c r="M77" s="129"/>
      <c r="N77" s="130"/>
      <c r="O77" s="130"/>
      <c r="P77" s="131">
        <f>SUM(P78:P108)</f>
        <v>0</v>
      </c>
      <c r="Q77" s="130"/>
      <c r="R77" s="131">
        <f>SUM(R78:R108)</f>
        <v>0.76000000000000023</v>
      </c>
      <c r="S77" s="130"/>
      <c r="T77" s="132">
        <f>SUM(T78:T108)</f>
        <v>0</v>
      </c>
      <c r="AR77" s="125" t="s">
        <v>79</v>
      </c>
      <c r="AT77" s="133" t="s">
        <v>71</v>
      </c>
      <c r="AU77" s="133" t="s">
        <v>77</v>
      </c>
      <c r="AY77" s="125" t="s">
        <v>102</v>
      </c>
      <c r="BK77" s="134">
        <f>SUM(BK78:BK108)</f>
        <v>0</v>
      </c>
    </row>
    <row r="78" spans="2:65" s="1" customFormat="1" ht="36" customHeight="1">
      <c r="B78" s="137"/>
      <c r="C78" s="138" t="s">
        <v>77</v>
      </c>
      <c r="D78" s="138" t="s">
        <v>105</v>
      </c>
      <c r="E78" s="139" t="s">
        <v>106</v>
      </c>
      <c r="F78" s="140" t="s">
        <v>107</v>
      </c>
      <c r="G78" s="141" t="s">
        <v>108</v>
      </c>
      <c r="H78" s="142">
        <v>0.76</v>
      </c>
      <c r="I78" s="143"/>
      <c r="J78" s="144">
        <f>ROUND(I78*H78,2)</f>
        <v>0</v>
      </c>
      <c r="K78" s="140" t="s">
        <v>109</v>
      </c>
      <c r="L78" s="31"/>
      <c r="M78" s="145" t="s">
        <v>3</v>
      </c>
      <c r="N78" s="146" t="s">
        <v>43</v>
      </c>
      <c r="O78" s="51"/>
      <c r="P78" s="147">
        <f>O78*H78</f>
        <v>0</v>
      </c>
      <c r="Q78" s="147">
        <v>0</v>
      </c>
      <c r="R78" s="147">
        <f>Q78*H78</f>
        <v>0</v>
      </c>
      <c r="S78" s="147">
        <v>0</v>
      </c>
      <c r="T78" s="148">
        <f>S78*H78</f>
        <v>0</v>
      </c>
      <c r="AR78" s="149" t="s">
        <v>110</v>
      </c>
      <c r="AT78" s="149" t="s">
        <v>105</v>
      </c>
      <c r="AU78" s="149" t="s">
        <v>79</v>
      </c>
      <c r="AY78" s="16" t="s">
        <v>102</v>
      </c>
      <c r="BE78" s="150">
        <f>IF(N78="základní",J78,0)</f>
        <v>0</v>
      </c>
      <c r="BF78" s="150">
        <f>IF(N78="snížená",J78,0)</f>
        <v>0</v>
      </c>
      <c r="BG78" s="150">
        <f>IF(N78="zákl. přenesená",J78,0)</f>
        <v>0</v>
      </c>
      <c r="BH78" s="150">
        <f>IF(N78="sníž. přenesená",J78,0)</f>
        <v>0</v>
      </c>
      <c r="BI78" s="150">
        <f>IF(N78="nulová",J78,0)</f>
        <v>0</v>
      </c>
      <c r="BJ78" s="16" t="s">
        <v>77</v>
      </c>
      <c r="BK78" s="150">
        <f>ROUND(I78*H78,2)</f>
        <v>0</v>
      </c>
      <c r="BL78" s="16" t="s">
        <v>110</v>
      </c>
      <c r="BM78" s="149" t="s">
        <v>111</v>
      </c>
    </row>
    <row r="79" spans="2:65" s="1" customFormat="1" ht="16.5" customHeight="1">
      <c r="B79" s="137"/>
      <c r="C79" s="138" t="s">
        <v>79</v>
      </c>
      <c r="D79" s="138" t="s">
        <v>105</v>
      </c>
      <c r="E79" s="139" t="s">
        <v>112</v>
      </c>
      <c r="F79" s="140" t="s">
        <v>113</v>
      </c>
      <c r="G79" s="141" t="s">
        <v>114</v>
      </c>
      <c r="H79" s="142">
        <v>12</v>
      </c>
      <c r="I79" s="143"/>
      <c r="J79" s="144">
        <f>ROUND(I79*H79,2)</f>
        <v>0</v>
      </c>
      <c r="K79" s="140" t="s">
        <v>115</v>
      </c>
      <c r="L79" s="31"/>
      <c r="M79" s="145" t="s">
        <v>3</v>
      </c>
      <c r="N79" s="146" t="s">
        <v>43</v>
      </c>
      <c r="O79" s="51"/>
      <c r="P79" s="147">
        <f>O79*H79</f>
        <v>0</v>
      </c>
      <c r="Q79" s="147">
        <v>0</v>
      </c>
      <c r="R79" s="147">
        <f>Q79*H79</f>
        <v>0</v>
      </c>
      <c r="S79" s="147">
        <v>0</v>
      </c>
      <c r="T79" s="148">
        <f>S79*H79</f>
        <v>0</v>
      </c>
      <c r="AR79" s="149" t="s">
        <v>110</v>
      </c>
      <c r="AT79" s="149" t="s">
        <v>105</v>
      </c>
      <c r="AU79" s="149" t="s">
        <v>79</v>
      </c>
      <c r="AY79" s="16" t="s">
        <v>102</v>
      </c>
      <c r="BE79" s="150">
        <f>IF(N79="základní",J79,0)</f>
        <v>0</v>
      </c>
      <c r="BF79" s="150">
        <f>IF(N79="snížená",J79,0)</f>
        <v>0</v>
      </c>
      <c r="BG79" s="150">
        <f>IF(N79="zákl. přenesená",J79,0)</f>
        <v>0</v>
      </c>
      <c r="BH79" s="150">
        <f>IF(N79="sníž. přenesená",J79,0)</f>
        <v>0</v>
      </c>
      <c r="BI79" s="150">
        <f>IF(N79="nulová",J79,0)</f>
        <v>0</v>
      </c>
      <c r="BJ79" s="16" t="s">
        <v>77</v>
      </c>
      <c r="BK79" s="150">
        <f>ROUND(I79*H79,2)</f>
        <v>0</v>
      </c>
      <c r="BL79" s="16" t="s">
        <v>110</v>
      </c>
      <c r="BM79" s="149" t="s">
        <v>116</v>
      </c>
    </row>
    <row r="80" spans="2:65" s="1" customFormat="1" ht="39">
      <c r="B80" s="31"/>
      <c r="D80" s="151" t="s">
        <v>117</v>
      </c>
      <c r="F80" s="152" t="s">
        <v>118</v>
      </c>
      <c r="I80" s="82"/>
      <c r="L80" s="31"/>
      <c r="M80" s="153"/>
      <c r="N80" s="51"/>
      <c r="O80" s="51"/>
      <c r="P80" s="51"/>
      <c r="Q80" s="51"/>
      <c r="R80" s="51"/>
      <c r="S80" s="51"/>
      <c r="T80" s="52"/>
      <c r="AT80" s="16" t="s">
        <v>117</v>
      </c>
      <c r="AU80" s="16" t="s">
        <v>79</v>
      </c>
    </row>
    <row r="81" spans="2:65" s="12" customFormat="1" ht="11.25">
      <c r="B81" s="154"/>
      <c r="D81" s="151" t="s">
        <v>119</v>
      </c>
      <c r="E81" s="155" t="s">
        <v>3</v>
      </c>
      <c r="F81" s="156" t="s">
        <v>120</v>
      </c>
      <c r="H81" s="155" t="s">
        <v>3</v>
      </c>
      <c r="I81" s="157"/>
      <c r="L81" s="154"/>
      <c r="M81" s="158"/>
      <c r="N81" s="159"/>
      <c r="O81" s="159"/>
      <c r="P81" s="159"/>
      <c r="Q81" s="159"/>
      <c r="R81" s="159"/>
      <c r="S81" s="159"/>
      <c r="T81" s="160"/>
      <c r="AT81" s="155" t="s">
        <v>119</v>
      </c>
      <c r="AU81" s="155" t="s">
        <v>79</v>
      </c>
      <c r="AV81" s="12" t="s">
        <v>77</v>
      </c>
      <c r="AW81" s="12" t="s">
        <v>33</v>
      </c>
      <c r="AX81" s="12" t="s">
        <v>72</v>
      </c>
      <c r="AY81" s="155" t="s">
        <v>102</v>
      </c>
    </row>
    <row r="82" spans="2:65" s="13" customFormat="1" ht="11.25">
      <c r="B82" s="161"/>
      <c r="D82" s="151" t="s">
        <v>119</v>
      </c>
      <c r="E82" s="162" t="s">
        <v>3</v>
      </c>
      <c r="F82" s="163" t="s">
        <v>121</v>
      </c>
      <c r="H82" s="164">
        <v>6</v>
      </c>
      <c r="I82" s="165"/>
      <c r="L82" s="161"/>
      <c r="M82" s="166"/>
      <c r="N82" s="167"/>
      <c r="O82" s="167"/>
      <c r="P82" s="167"/>
      <c r="Q82" s="167"/>
      <c r="R82" s="167"/>
      <c r="S82" s="167"/>
      <c r="T82" s="168"/>
      <c r="AT82" s="162" t="s">
        <v>119</v>
      </c>
      <c r="AU82" s="162" t="s">
        <v>79</v>
      </c>
      <c r="AV82" s="13" t="s">
        <v>79</v>
      </c>
      <c r="AW82" s="13" t="s">
        <v>33</v>
      </c>
      <c r="AX82" s="13" t="s">
        <v>72</v>
      </c>
      <c r="AY82" s="162" t="s">
        <v>102</v>
      </c>
    </row>
    <row r="83" spans="2:65" s="12" customFormat="1" ht="11.25">
      <c r="B83" s="154"/>
      <c r="D83" s="151" t="s">
        <v>119</v>
      </c>
      <c r="E83" s="155" t="s">
        <v>3</v>
      </c>
      <c r="F83" s="156" t="s">
        <v>122</v>
      </c>
      <c r="H83" s="155" t="s">
        <v>3</v>
      </c>
      <c r="I83" s="157"/>
      <c r="L83" s="154"/>
      <c r="M83" s="158"/>
      <c r="N83" s="159"/>
      <c r="O83" s="159"/>
      <c r="P83" s="159"/>
      <c r="Q83" s="159"/>
      <c r="R83" s="159"/>
      <c r="S83" s="159"/>
      <c r="T83" s="160"/>
      <c r="AT83" s="155" t="s">
        <v>119</v>
      </c>
      <c r="AU83" s="155" t="s">
        <v>79</v>
      </c>
      <c r="AV83" s="12" t="s">
        <v>77</v>
      </c>
      <c r="AW83" s="12" t="s">
        <v>33</v>
      </c>
      <c r="AX83" s="12" t="s">
        <v>72</v>
      </c>
      <c r="AY83" s="155" t="s">
        <v>102</v>
      </c>
    </row>
    <row r="84" spans="2:65" s="13" customFormat="1" ht="11.25">
      <c r="B84" s="161"/>
      <c r="D84" s="151" t="s">
        <v>119</v>
      </c>
      <c r="E84" s="162" t="s">
        <v>3</v>
      </c>
      <c r="F84" s="163" t="s">
        <v>123</v>
      </c>
      <c r="H84" s="164">
        <v>3</v>
      </c>
      <c r="I84" s="165"/>
      <c r="L84" s="161"/>
      <c r="M84" s="166"/>
      <c r="N84" s="167"/>
      <c r="O84" s="167"/>
      <c r="P84" s="167"/>
      <c r="Q84" s="167"/>
      <c r="R84" s="167"/>
      <c r="S84" s="167"/>
      <c r="T84" s="168"/>
      <c r="AT84" s="162" t="s">
        <v>119</v>
      </c>
      <c r="AU84" s="162" t="s">
        <v>79</v>
      </c>
      <c r="AV84" s="13" t="s">
        <v>79</v>
      </c>
      <c r="AW84" s="13" t="s">
        <v>33</v>
      </c>
      <c r="AX84" s="13" t="s">
        <v>72</v>
      </c>
      <c r="AY84" s="162" t="s">
        <v>102</v>
      </c>
    </row>
    <row r="85" spans="2:65" s="12" customFormat="1" ht="11.25">
      <c r="B85" s="154"/>
      <c r="D85" s="151" t="s">
        <v>119</v>
      </c>
      <c r="E85" s="155" t="s">
        <v>3</v>
      </c>
      <c r="F85" s="156" t="s">
        <v>124</v>
      </c>
      <c r="H85" s="155" t="s">
        <v>3</v>
      </c>
      <c r="I85" s="157"/>
      <c r="L85" s="154"/>
      <c r="M85" s="158"/>
      <c r="N85" s="159"/>
      <c r="O85" s="159"/>
      <c r="P85" s="159"/>
      <c r="Q85" s="159"/>
      <c r="R85" s="159"/>
      <c r="S85" s="159"/>
      <c r="T85" s="160"/>
      <c r="AT85" s="155" t="s">
        <v>119</v>
      </c>
      <c r="AU85" s="155" t="s">
        <v>79</v>
      </c>
      <c r="AV85" s="12" t="s">
        <v>77</v>
      </c>
      <c r="AW85" s="12" t="s">
        <v>33</v>
      </c>
      <c r="AX85" s="12" t="s">
        <v>72</v>
      </c>
      <c r="AY85" s="155" t="s">
        <v>102</v>
      </c>
    </row>
    <row r="86" spans="2:65" s="13" customFormat="1" ht="11.25">
      <c r="B86" s="161"/>
      <c r="D86" s="151" t="s">
        <v>119</v>
      </c>
      <c r="E86" s="162" t="s">
        <v>3</v>
      </c>
      <c r="F86" s="163" t="s">
        <v>125</v>
      </c>
      <c r="H86" s="164">
        <v>1</v>
      </c>
      <c r="I86" s="165"/>
      <c r="L86" s="161"/>
      <c r="M86" s="166"/>
      <c r="N86" s="167"/>
      <c r="O86" s="167"/>
      <c r="P86" s="167"/>
      <c r="Q86" s="167"/>
      <c r="R86" s="167"/>
      <c r="S86" s="167"/>
      <c r="T86" s="168"/>
      <c r="AT86" s="162" t="s">
        <v>119</v>
      </c>
      <c r="AU86" s="162" t="s">
        <v>79</v>
      </c>
      <c r="AV86" s="13" t="s">
        <v>79</v>
      </c>
      <c r="AW86" s="13" t="s">
        <v>33</v>
      </c>
      <c r="AX86" s="13" t="s">
        <v>72</v>
      </c>
      <c r="AY86" s="162" t="s">
        <v>102</v>
      </c>
    </row>
    <row r="87" spans="2:65" s="12" customFormat="1" ht="11.25">
      <c r="B87" s="154"/>
      <c r="D87" s="151" t="s">
        <v>119</v>
      </c>
      <c r="E87" s="155" t="s">
        <v>3</v>
      </c>
      <c r="F87" s="156" t="s">
        <v>126</v>
      </c>
      <c r="H87" s="155" t="s">
        <v>3</v>
      </c>
      <c r="I87" s="157"/>
      <c r="L87" s="154"/>
      <c r="M87" s="158"/>
      <c r="N87" s="159"/>
      <c r="O87" s="159"/>
      <c r="P87" s="159"/>
      <c r="Q87" s="159"/>
      <c r="R87" s="159"/>
      <c r="S87" s="159"/>
      <c r="T87" s="160"/>
      <c r="AT87" s="155" t="s">
        <v>119</v>
      </c>
      <c r="AU87" s="155" t="s">
        <v>79</v>
      </c>
      <c r="AV87" s="12" t="s">
        <v>77</v>
      </c>
      <c r="AW87" s="12" t="s">
        <v>33</v>
      </c>
      <c r="AX87" s="12" t="s">
        <v>72</v>
      </c>
      <c r="AY87" s="155" t="s">
        <v>102</v>
      </c>
    </row>
    <row r="88" spans="2:65" s="13" customFormat="1" ht="11.25">
      <c r="B88" s="161"/>
      <c r="D88" s="151" t="s">
        <v>119</v>
      </c>
      <c r="E88" s="162" t="s">
        <v>3</v>
      </c>
      <c r="F88" s="163" t="s">
        <v>127</v>
      </c>
      <c r="H88" s="164">
        <v>1</v>
      </c>
      <c r="I88" s="165"/>
      <c r="L88" s="161"/>
      <c r="M88" s="166"/>
      <c r="N88" s="167"/>
      <c r="O88" s="167"/>
      <c r="P88" s="167"/>
      <c r="Q88" s="167"/>
      <c r="R88" s="167"/>
      <c r="S88" s="167"/>
      <c r="T88" s="168"/>
      <c r="AT88" s="162" t="s">
        <v>119</v>
      </c>
      <c r="AU88" s="162" t="s">
        <v>79</v>
      </c>
      <c r="AV88" s="13" t="s">
        <v>79</v>
      </c>
      <c r="AW88" s="13" t="s">
        <v>33</v>
      </c>
      <c r="AX88" s="13" t="s">
        <v>72</v>
      </c>
      <c r="AY88" s="162" t="s">
        <v>102</v>
      </c>
    </row>
    <row r="89" spans="2:65" s="12" customFormat="1" ht="11.25">
      <c r="B89" s="154"/>
      <c r="D89" s="151" t="s">
        <v>119</v>
      </c>
      <c r="E89" s="155" t="s">
        <v>3</v>
      </c>
      <c r="F89" s="156" t="s">
        <v>128</v>
      </c>
      <c r="H89" s="155" t="s">
        <v>3</v>
      </c>
      <c r="I89" s="157"/>
      <c r="L89" s="154"/>
      <c r="M89" s="158"/>
      <c r="N89" s="159"/>
      <c r="O89" s="159"/>
      <c r="P89" s="159"/>
      <c r="Q89" s="159"/>
      <c r="R89" s="159"/>
      <c r="S89" s="159"/>
      <c r="T89" s="160"/>
      <c r="AT89" s="155" t="s">
        <v>119</v>
      </c>
      <c r="AU89" s="155" t="s">
        <v>79</v>
      </c>
      <c r="AV89" s="12" t="s">
        <v>77</v>
      </c>
      <c r="AW89" s="12" t="s">
        <v>33</v>
      </c>
      <c r="AX89" s="12" t="s">
        <v>72</v>
      </c>
      <c r="AY89" s="155" t="s">
        <v>102</v>
      </c>
    </row>
    <row r="90" spans="2:65" s="13" customFormat="1" ht="11.25">
      <c r="B90" s="161"/>
      <c r="D90" s="151" t="s">
        <v>119</v>
      </c>
      <c r="E90" s="162" t="s">
        <v>3</v>
      </c>
      <c r="F90" s="163" t="s">
        <v>129</v>
      </c>
      <c r="H90" s="164">
        <v>1</v>
      </c>
      <c r="I90" s="165"/>
      <c r="L90" s="161"/>
      <c r="M90" s="166"/>
      <c r="N90" s="167"/>
      <c r="O90" s="167"/>
      <c r="P90" s="167"/>
      <c r="Q90" s="167"/>
      <c r="R90" s="167"/>
      <c r="S90" s="167"/>
      <c r="T90" s="168"/>
      <c r="AT90" s="162" t="s">
        <v>119</v>
      </c>
      <c r="AU90" s="162" t="s">
        <v>79</v>
      </c>
      <c r="AV90" s="13" t="s">
        <v>79</v>
      </c>
      <c r="AW90" s="13" t="s">
        <v>33</v>
      </c>
      <c r="AX90" s="13" t="s">
        <v>72</v>
      </c>
      <c r="AY90" s="162" t="s">
        <v>102</v>
      </c>
    </row>
    <row r="91" spans="2:65" s="14" customFormat="1" ht="11.25">
      <c r="B91" s="169"/>
      <c r="D91" s="151" t="s">
        <v>119</v>
      </c>
      <c r="E91" s="170" t="s">
        <v>3</v>
      </c>
      <c r="F91" s="171" t="s">
        <v>130</v>
      </c>
      <c r="H91" s="172">
        <v>12</v>
      </c>
      <c r="I91" s="173"/>
      <c r="L91" s="169"/>
      <c r="M91" s="174"/>
      <c r="N91" s="175"/>
      <c r="O91" s="175"/>
      <c r="P91" s="175"/>
      <c r="Q91" s="175"/>
      <c r="R91" s="175"/>
      <c r="S91" s="175"/>
      <c r="T91" s="176"/>
      <c r="AT91" s="170" t="s">
        <v>119</v>
      </c>
      <c r="AU91" s="170" t="s">
        <v>79</v>
      </c>
      <c r="AV91" s="14" t="s">
        <v>131</v>
      </c>
      <c r="AW91" s="14" t="s">
        <v>33</v>
      </c>
      <c r="AX91" s="14" t="s">
        <v>77</v>
      </c>
      <c r="AY91" s="170" t="s">
        <v>102</v>
      </c>
    </row>
    <row r="92" spans="2:65" s="1" customFormat="1" ht="16.5" customHeight="1">
      <c r="B92" s="137"/>
      <c r="C92" s="177" t="s">
        <v>132</v>
      </c>
      <c r="D92" s="177" t="s">
        <v>133</v>
      </c>
      <c r="E92" s="178" t="s">
        <v>134</v>
      </c>
      <c r="F92" s="179" t="s">
        <v>135</v>
      </c>
      <c r="G92" s="180" t="s">
        <v>114</v>
      </c>
      <c r="H92" s="181">
        <v>6</v>
      </c>
      <c r="I92" s="182"/>
      <c r="J92" s="183">
        <f>ROUND(I92*H92,2)</f>
        <v>0</v>
      </c>
      <c r="K92" s="179" t="s">
        <v>115</v>
      </c>
      <c r="L92" s="184"/>
      <c r="M92" s="185" t="s">
        <v>3</v>
      </c>
      <c r="N92" s="186" t="s">
        <v>43</v>
      </c>
      <c r="O92" s="51"/>
      <c r="P92" s="147">
        <f>O92*H92</f>
        <v>0</v>
      </c>
      <c r="Q92" s="147">
        <v>0.06</v>
      </c>
      <c r="R92" s="147">
        <f>Q92*H92</f>
        <v>0.36</v>
      </c>
      <c r="S92" s="147">
        <v>0</v>
      </c>
      <c r="T92" s="148">
        <f>S92*H92</f>
        <v>0</v>
      </c>
      <c r="AR92" s="149" t="s">
        <v>136</v>
      </c>
      <c r="AT92" s="149" t="s">
        <v>133</v>
      </c>
      <c r="AU92" s="149" t="s">
        <v>79</v>
      </c>
      <c r="AY92" s="16" t="s">
        <v>102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6" t="s">
        <v>77</v>
      </c>
      <c r="BK92" s="150">
        <f>ROUND(I92*H92,2)</f>
        <v>0</v>
      </c>
      <c r="BL92" s="16" t="s">
        <v>110</v>
      </c>
      <c r="BM92" s="149" t="s">
        <v>137</v>
      </c>
    </row>
    <row r="93" spans="2:65" s="1" customFormat="1" ht="39">
      <c r="B93" s="31"/>
      <c r="D93" s="151" t="s">
        <v>117</v>
      </c>
      <c r="F93" s="152" t="s">
        <v>138</v>
      </c>
      <c r="I93" s="82"/>
      <c r="L93" s="31"/>
      <c r="M93" s="153"/>
      <c r="N93" s="51"/>
      <c r="O93" s="51"/>
      <c r="P93" s="51"/>
      <c r="Q93" s="51"/>
      <c r="R93" s="51"/>
      <c r="S93" s="51"/>
      <c r="T93" s="52"/>
      <c r="AT93" s="16" t="s">
        <v>117</v>
      </c>
      <c r="AU93" s="16" t="s">
        <v>79</v>
      </c>
    </row>
    <row r="94" spans="2:65" s="1" customFormat="1" ht="36" customHeight="1">
      <c r="B94" s="137"/>
      <c r="C94" s="177" t="s">
        <v>131</v>
      </c>
      <c r="D94" s="177" t="s">
        <v>133</v>
      </c>
      <c r="E94" s="178" t="s">
        <v>139</v>
      </c>
      <c r="F94" s="179" t="s">
        <v>140</v>
      </c>
      <c r="G94" s="180" t="s">
        <v>114</v>
      </c>
      <c r="H94" s="181">
        <v>3</v>
      </c>
      <c r="I94" s="182"/>
      <c r="J94" s="183">
        <f>ROUND(I94*H94,2)</f>
        <v>0</v>
      </c>
      <c r="K94" s="179" t="s">
        <v>115</v>
      </c>
      <c r="L94" s="184"/>
      <c r="M94" s="185" t="s">
        <v>3</v>
      </c>
      <c r="N94" s="186" t="s">
        <v>43</v>
      </c>
      <c r="O94" s="51"/>
      <c r="P94" s="147">
        <f>O94*H94</f>
        <v>0</v>
      </c>
      <c r="Q94" s="147">
        <v>0.06</v>
      </c>
      <c r="R94" s="147">
        <f>Q94*H94</f>
        <v>0.18</v>
      </c>
      <c r="S94" s="147">
        <v>0</v>
      </c>
      <c r="T94" s="148">
        <f>S94*H94</f>
        <v>0</v>
      </c>
      <c r="AR94" s="149" t="s">
        <v>136</v>
      </c>
      <c r="AT94" s="149" t="s">
        <v>133</v>
      </c>
      <c r="AU94" s="149" t="s">
        <v>79</v>
      </c>
      <c r="AY94" s="16" t="s">
        <v>102</v>
      </c>
      <c r="BE94" s="150">
        <f>IF(N94="základní",J94,0)</f>
        <v>0</v>
      </c>
      <c r="BF94" s="150">
        <f>IF(N94="snížená",J94,0)</f>
        <v>0</v>
      </c>
      <c r="BG94" s="150">
        <f>IF(N94="zákl. přenesená",J94,0)</f>
        <v>0</v>
      </c>
      <c r="BH94" s="150">
        <f>IF(N94="sníž. přenesená",J94,0)</f>
        <v>0</v>
      </c>
      <c r="BI94" s="150">
        <f>IF(N94="nulová",J94,0)</f>
        <v>0</v>
      </c>
      <c r="BJ94" s="16" t="s">
        <v>77</v>
      </c>
      <c r="BK94" s="150">
        <f>ROUND(I94*H94,2)</f>
        <v>0</v>
      </c>
      <c r="BL94" s="16" t="s">
        <v>110</v>
      </c>
      <c r="BM94" s="149" t="s">
        <v>141</v>
      </c>
    </row>
    <row r="95" spans="2:65" s="1" customFormat="1" ht="39">
      <c r="B95" s="31"/>
      <c r="D95" s="151" t="s">
        <v>117</v>
      </c>
      <c r="F95" s="152" t="s">
        <v>138</v>
      </c>
      <c r="I95" s="82"/>
      <c r="L95" s="31"/>
      <c r="M95" s="153"/>
      <c r="N95" s="51"/>
      <c r="O95" s="51"/>
      <c r="P95" s="51"/>
      <c r="Q95" s="51"/>
      <c r="R95" s="51"/>
      <c r="S95" s="51"/>
      <c r="T95" s="52"/>
      <c r="AT95" s="16" t="s">
        <v>117</v>
      </c>
      <c r="AU95" s="16" t="s">
        <v>79</v>
      </c>
    </row>
    <row r="96" spans="2:65" s="1" customFormat="1" ht="16.5" customHeight="1">
      <c r="B96" s="137"/>
      <c r="C96" s="177" t="s">
        <v>142</v>
      </c>
      <c r="D96" s="177" t="s">
        <v>133</v>
      </c>
      <c r="E96" s="178" t="s">
        <v>143</v>
      </c>
      <c r="F96" s="179" t="s">
        <v>144</v>
      </c>
      <c r="G96" s="180" t="s">
        <v>114</v>
      </c>
      <c r="H96" s="181">
        <v>1</v>
      </c>
      <c r="I96" s="182"/>
      <c r="J96" s="183">
        <f>ROUND(I96*H96,2)</f>
        <v>0</v>
      </c>
      <c r="K96" s="179" t="s">
        <v>115</v>
      </c>
      <c r="L96" s="184"/>
      <c r="M96" s="185" t="s">
        <v>3</v>
      </c>
      <c r="N96" s="186" t="s">
        <v>43</v>
      </c>
      <c r="O96" s="51"/>
      <c r="P96" s="147">
        <f>O96*H96</f>
        <v>0</v>
      </c>
      <c r="Q96" s="147">
        <v>0.06</v>
      </c>
      <c r="R96" s="147">
        <f>Q96*H96</f>
        <v>0.06</v>
      </c>
      <c r="S96" s="147">
        <v>0</v>
      </c>
      <c r="T96" s="148">
        <f>S96*H96</f>
        <v>0</v>
      </c>
      <c r="AR96" s="149" t="s">
        <v>136</v>
      </c>
      <c r="AT96" s="149" t="s">
        <v>133</v>
      </c>
      <c r="AU96" s="149" t="s">
        <v>79</v>
      </c>
      <c r="AY96" s="16" t="s">
        <v>102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6" t="s">
        <v>77</v>
      </c>
      <c r="BK96" s="150">
        <f>ROUND(I96*H96,2)</f>
        <v>0</v>
      </c>
      <c r="BL96" s="16" t="s">
        <v>110</v>
      </c>
      <c r="BM96" s="149" t="s">
        <v>145</v>
      </c>
    </row>
    <row r="97" spans="2:65" s="1" customFormat="1" ht="39">
      <c r="B97" s="31"/>
      <c r="D97" s="151" t="s">
        <v>117</v>
      </c>
      <c r="F97" s="152" t="s">
        <v>138</v>
      </c>
      <c r="I97" s="82"/>
      <c r="L97" s="31"/>
      <c r="M97" s="153"/>
      <c r="N97" s="51"/>
      <c r="O97" s="51"/>
      <c r="P97" s="51"/>
      <c r="Q97" s="51"/>
      <c r="R97" s="51"/>
      <c r="S97" s="51"/>
      <c r="T97" s="52"/>
      <c r="AT97" s="16" t="s">
        <v>117</v>
      </c>
      <c r="AU97" s="16" t="s">
        <v>79</v>
      </c>
    </row>
    <row r="98" spans="2:65" s="1" customFormat="1" ht="24" customHeight="1">
      <c r="B98" s="137"/>
      <c r="C98" s="177" t="s">
        <v>146</v>
      </c>
      <c r="D98" s="177" t="s">
        <v>133</v>
      </c>
      <c r="E98" s="178" t="s">
        <v>147</v>
      </c>
      <c r="F98" s="179" t="s">
        <v>148</v>
      </c>
      <c r="G98" s="180" t="s">
        <v>114</v>
      </c>
      <c r="H98" s="181">
        <v>1</v>
      </c>
      <c r="I98" s="182"/>
      <c r="J98" s="183">
        <f>ROUND(I98*H98,2)</f>
        <v>0</v>
      </c>
      <c r="K98" s="179" t="s">
        <v>115</v>
      </c>
      <c r="L98" s="184"/>
      <c r="M98" s="185" t="s">
        <v>3</v>
      </c>
      <c r="N98" s="186" t="s">
        <v>43</v>
      </c>
      <c r="O98" s="51"/>
      <c r="P98" s="147">
        <f>O98*H98</f>
        <v>0</v>
      </c>
      <c r="Q98" s="147">
        <v>0.06</v>
      </c>
      <c r="R98" s="147">
        <f>Q98*H98</f>
        <v>0.06</v>
      </c>
      <c r="S98" s="147">
        <v>0</v>
      </c>
      <c r="T98" s="148">
        <f>S98*H98</f>
        <v>0</v>
      </c>
      <c r="AR98" s="149" t="s">
        <v>136</v>
      </c>
      <c r="AT98" s="149" t="s">
        <v>133</v>
      </c>
      <c r="AU98" s="149" t="s">
        <v>79</v>
      </c>
      <c r="AY98" s="16" t="s">
        <v>102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16" t="s">
        <v>77</v>
      </c>
      <c r="BK98" s="150">
        <f>ROUND(I98*H98,2)</f>
        <v>0</v>
      </c>
      <c r="BL98" s="16" t="s">
        <v>110</v>
      </c>
      <c r="BM98" s="149" t="s">
        <v>149</v>
      </c>
    </row>
    <row r="99" spans="2:65" s="1" customFormat="1" ht="39">
      <c r="B99" s="31"/>
      <c r="D99" s="151" t="s">
        <v>117</v>
      </c>
      <c r="F99" s="152" t="s">
        <v>138</v>
      </c>
      <c r="I99" s="82"/>
      <c r="L99" s="31"/>
      <c r="M99" s="153"/>
      <c r="N99" s="51"/>
      <c r="O99" s="51"/>
      <c r="P99" s="51"/>
      <c r="Q99" s="51"/>
      <c r="R99" s="51"/>
      <c r="S99" s="51"/>
      <c r="T99" s="52"/>
      <c r="AT99" s="16" t="s">
        <v>117</v>
      </c>
      <c r="AU99" s="16" t="s">
        <v>79</v>
      </c>
    </row>
    <row r="100" spans="2:65" s="1" customFormat="1" ht="24" customHeight="1">
      <c r="B100" s="137"/>
      <c r="C100" s="177" t="s">
        <v>150</v>
      </c>
      <c r="D100" s="177" t="s">
        <v>133</v>
      </c>
      <c r="E100" s="178" t="s">
        <v>151</v>
      </c>
      <c r="F100" s="179" t="s">
        <v>152</v>
      </c>
      <c r="G100" s="180" t="s">
        <v>114</v>
      </c>
      <c r="H100" s="181">
        <v>1</v>
      </c>
      <c r="I100" s="182"/>
      <c r="J100" s="183">
        <f>ROUND(I100*H100,2)</f>
        <v>0</v>
      </c>
      <c r="K100" s="179" t="s">
        <v>115</v>
      </c>
      <c r="L100" s="184"/>
      <c r="M100" s="185" t="s">
        <v>3</v>
      </c>
      <c r="N100" s="186" t="s">
        <v>43</v>
      </c>
      <c r="O100" s="51"/>
      <c r="P100" s="147">
        <f>O100*H100</f>
        <v>0</v>
      </c>
      <c r="Q100" s="147">
        <v>0.06</v>
      </c>
      <c r="R100" s="147">
        <f>Q100*H100</f>
        <v>0.06</v>
      </c>
      <c r="S100" s="147">
        <v>0</v>
      </c>
      <c r="T100" s="148">
        <f>S100*H100</f>
        <v>0</v>
      </c>
      <c r="AR100" s="149" t="s">
        <v>136</v>
      </c>
      <c r="AT100" s="149" t="s">
        <v>133</v>
      </c>
      <c r="AU100" s="149" t="s">
        <v>79</v>
      </c>
      <c r="AY100" s="16" t="s">
        <v>102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6" t="s">
        <v>77</v>
      </c>
      <c r="BK100" s="150">
        <f>ROUND(I100*H100,2)</f>
        <v>0</v>
      </c>
      <c r="BL100" s="16" t="s">
        <v>110</v>
      </c>
      <c r="BM100" s="149" t="s">
        <v>153</v>
      </c>
    </row>
    <row r="101" spans="2:65" s="1" customFormat="1" ht="39">
      <c r="B101" s="31"/>
      <c r="D101" s="151" t="s">
        <v>117</v>
      </c>
      <c r="F101" s="152" t="s">
        <v>138</v>
      </c>
      <c r="I101" s="82"/>
      <c r="L101" s="31"/>
      <c r="M101" s="153"/>
      <c r="N101" s="51"/>
      <c r="O101" s="51"/>
      <c r="P101" s="51"/>
      <c r="Q101" s="51"/>
      <c r="R101" s="51"/>
      <c r="S101" s="51"/>
      <c r="T101" s="52"/>
      <c r="AT101" s="16" t="s">
        <v>117</v>
      </c>
      <c r="AU101" s="16" t="s">
        <v>79</v>
      </c>
    </row>
    <row r="102" spans="2:65" s="1" customFormat="1" ht="16.5" customHeight="1">
      <c r="B102" s="137"/>
      <c r="C102" s="138" t="s">
        <v>154</v>
      </c>
      <c r="D102" s="138" t="s">
        <v>105</v>
      </c>
      <c r="E102" s="139" t="s">
        <v>155</v>
      </c>
      <c r="F102" s="140" t="s">
        <v>156</v>
      </c>
      <c r="G102" s="141" t="s">
        <v>114</v>
      </c>
      <c r="H102" s="142">
        <v>7</v>
      </c>
      <c r="I102" s="143"/>
      <c r="J102" s="144">
        <f>ROUND(I102*H102,2)</f>
        <v>0</v>
      </c>
      <c r="K102" s="140" t="s">
        <v>115</v>
      </c>
      <c r="L102" s="31"/>
      <c r="M102" s="145" t="s">
        <v>3</v>
      </c>
      <c r="N102" s="146" t="s">
        <v>43</v>
      </c>
      <c r="O102" s="51"/>
      <c r="P102" s="147">
        <f>O102*H102</f>
        <v>0</v>
      </c>
      <c r="Q102" s="147">
        <v>0</v>
      </c>
      <c r="R102" s="147">
        <f>Q102*H102</f>
        <v>0</v>
      </c>
      <c r="S102" s="147">
        <v>0</v>
      </c>
      <c r="T102" s="148">
        <f>S102*H102</f>
        <v>0</v>
      </c>
      <c r="AR102" s="149" t="s">
        <v>110</v>
      </c>
      <c r="AT102" s="149" t="s">
        <v>105</v>
      </c>
      <c r="AU102" s="149" t="s">
        <v>79</v>
      </c>
      <c r="AY102" s="16" t="s">
        <v>102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16" t="s">
        <v>77</v>
      </c>
      <c r="BK102" s="150">
        <f>ROUND(I102*H102,2)</f>
        <v>0</v>
      </c>
      <c r="BL102" s="16" t="s">
        <v>110</v>
      </c>
      <c r="BM102" s="149" t="s">
        <v>157</v>
      </c>
    </row>
    <row r="103" spans="2:65" s="12" customFormat="1" ht="11.25">
      <c r="B103" s="154"/>
      <c r="D103" s="151" t="s">
        <v>119</v>
      </c>
      <c r="E103" s="155" t="s">
        <v>3</v>
      </c>
      <c r="F103" s="156" t="s">
        <v>158</v>
      </c>
      <c r="H103" s="155" t="s">
        <v>3</v>
      </c>
      <c r="I103" s="157"/>
      <c r="L103" s="154"/>
      <c r="M103" s="158"/>
      <c r="N103" s="159"/>
      <c r="O103" s="159"/>
      <c r="P103" s="159"/>
      <c r="Q103" s="159"/>
      <c r="R103" s="159"/>
      <c r="S103" s="159"/>
      <c r="T103" s="160"/>
      <c r="AT103" s="155" t="s">
        <v>119</v>
      </c>
      <c r="AU103" s="155" t="s">
        <v>79</v>
      </c>
      <c r="AV103" s="12" t="s">
        <v>77</v>
      </c>
      <c r="AW103" s="12" t="s">
        <v>33</v>
      </c>
      <c r="AX103" s="12" t="s">
        <v>72</v>
      </c>
      <c r="AY103" s="155" t="s">
        <v>102</v>
      </c>
    </row>
    <row r="104" spans="2:65" s="13" customFormat="1" ht="11.25">
      <c r="B104" s="161"/>
      <c r="D104" s="151" t="s">
        <v>119</v>
      </c>
      <c r="E104" s="162" t="s">
        <v>3</v>
      </c>
      <c r="F104" s="163" t="s">
        <v>159</v>
      </c>
      <c r="H104" s="164">
        <v>7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119</v>
      </c>
      <c r="AU104" s="162" t="s">
        <v>79</v>
      </c>
      <c r="AV104" s="13" t="s">
        <v>79</v>
      </c>
      <c r="AW104" s="13" t="s">
        <v>33</v>
      </c>
      <c r="AX104" s="13" t="s">
        <v>77</v>
      </c>
      <c r="AY104" s="162" t="s">
        <v>102</v>
      </c>
    </row>
    <row r="105" spans="2:65" s="1" customFormat="1" ht="16.5" customHeight="1">
      <c r="B105" s="137"/>
      <c r="C105" s="177" t="s">
        <v>160</v>
      </c>
      <c r="D105" s="177" t="s">
        <v>133</v>
      </c>
      <c r="E105" s="178" t="s">
        <v>161</v>
      </c>
      <c r="F105" s="179" t="s">
        <v>162</v>
      </c>
      <c r="G105" s="180" t="s">
        <v>114</v>
      </c>
      <c r="H105" s="181">
        <v>6</v>
      </c>
      <c r="I105" s="182"/>
      <c r="J105" s="183">
        <f>ROUND(I105*H105,2)</f>
        <v>0</v>
      </c>
      <c r="K105" s="179" t="s">
        <v>115</v>
      </c>
      <c r="L105" s="184"/>
      <c r="M105" s="185" t="s">
        <v>3</v>
      </c>
      <c r="N105" s="186" t="s">
        <v>43</v>
      </c>
      <c r="O105" s="51"/>
      <c r="P105" s="147">
        <f>O105*H105</f>
        <v>0</v>
      </c>
      <c r="Q105" s="147">
        <v>5.0000000000000001E-3</v>
      </c>
      <c r="R105" s="147">
        <f>Q105*H105</f>
        <v>0.03</v>
      </c>
      <c r="S105" s="147">
        <v>0</v>
      </c>
      <c r="T105" s="148">
        <f>S105*H105</f>
        <v>0</v>
      </c>
      <c r="AR105" s="149" t="s">
        <v>136</v>
      </c>
      <c r="AT105" s="149" t="s">
        <v>133</v>
      </c>
      <c r="AU105" s="149" t="s">
        <v>79</v>
      </c>
      <c r="AY105" s="16" t="s">
        <v>102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16" t="s">
        <v>77</v>
      </c>
      <c r="BK105" s="150">
        <f>ROUND(I105*H105,2)</f>
        <v>0</v>
      </c>
      <c r="BL105" s="16" t="s">
        <v>110</v>
      </c>
      <c r="BM105" s="149" t="s">
        <v>163</v>
      </c>
    </row>
    <row r="106" spans="2:65" s="1" customFormat="1" ht="126.75">
      <c r="B106" s="31"/>
      <c r="D106" s="151" t="s">
        <v>117</v>
      </c>
      <c r="F106" s="152" t="s">
        <v>168</v>
      </c>
      <c r="I106" s="82"/>
      <c r="L106" s="31"/>
      <c r="M106" s="153"/>
      <c r="N106" s="51"/>
      <c r="O106" s="51"/>
      <c r="P106" s="51"/>
      <c r="Q106" s="51"/>
      <c r="R106" s="51"/>
      <c r="S106" s="51"/>
      <c r="T106" s="52"/>
      <c r="AT106" s="16" t="s">
        <v>117</v>
      </c>
      <c r="AU106" s="16" t="s">
        <v>79</v>
      </c>
    </row>
    <row r="107" spans="2:65" s="1" customFormat="1" ht="16.5" customHeight="1">
      <c r="B107" s="137"/>
      <c r="C107" s="177" t="s">
        <v>164</v>
      </c>
      <c r="D107" s="177" t="s">
        <v>133</v>
      </c>
      <c r="E107" s="178" t="s">
        <v>165</v>
      </c>
      <c r="F107" s="179" t="s">
        <v>166</v>
      </c>
      <c r="G107" s="180" t="s">
        <v>114</v>
      </c>
      <c r="H107" s="181">
        <v>1</v>
      </c>
      <c r="I107" s="182"/>
      <c r="J107" s="183">
        <f>ROUND(I107*H107,2)</f>
        <v>0</v>
      </c>
      <c r="K107" s="179" t="s">
        <v>115</v>
      </c>
      <c r="L107" s="184"/>
      <c r="M107" s="185" t="s">
        <v>3</v>
      </c>
      <c r="N107" s="186" t="s">
        <v>43</v>
      </c>
      <c r="O107" s="51"/>
      <c r="P107" s="147">
        <f>O107*H107</f>
        <v>0</v>
      </c>
      <c r="Q107" s="147">
        <v>0.01</v>
      </c>
      <c r="R107" s="147">
        <f>Q107*H107</f>
        <v>0.01</v>
      </c>
      <c r="S107" s="147">
        <v>0</v>
      </c>
      <c r="T107" s="148">
        <f>S107*H107</f>
        <v>0</v>
      </c>
      <c r="AR107" s="149" t="s">
        <v>136</v>
      </c>
      <c r="AT107" s="149" t="s">
        <v>133</v>
      </c>
      <c r="AU107" s="149" t="s">
        <v>79</v>
      </c>
      <c r="AY107" s="16" t="s">
        <v>102</v>
      </c>
      <c r="BE107" s="150">
        <f>IF(N107="základní",J107,0)</f>
        <v>0</v>
      </c>
      <c r="BF107" s="150">
        <f>IF(N107="snížená",J107,0)</f>
        <v>0</v>
      </c>
      <c r="BG107" s="150">
        <f>IF(N107="zákl. přenesená",J107,0)</f>
        <v>0</v>
      </c>
      <c r="BH107" s="150">
        <f>IF(N107="sníž. přenesená",J107,0)</f>
        <v>0</v>
      </c>
      <c r="BI107" s="150">
        <f>IF(N107="nulová",J107,0)</f>
        <v>0</v>
      </c>
      <c r="BJ107" s="16" t="s">
        <v>77</v>
      </c>
      <c r="BK107" s="150">
        <f>ROUND(I107*H107,2)</f>
        <v>0</v>
      </c>
      <c r="BL107" s="16" t="s">
        <v>110</v>
      </c>
      <c r="BM107" s="149" t="s">
        <v>167</v>
      </c>
    </row>
    <row r="108" spans="2:65" s="1" customFormat="1" ht="136.5">
      <c r="B108" s="31"/>
      <c r="D108" s="151" t="s">
        <v>117</v>
      </c>
      <c r="F108" s="152" t="s">
        <v>169</v>
      </c>
      <c r="I108" s="82"/>
      <c r="L108" s="31"/>
      <c r="M108" s="187"/>
      <c r="N108" s="188"/>
      <c r="O108" s="188"/>
      <c r="P108" s="188"/>
      <c r="Q108" s="188"/>
      <c r="R108" s="188"/>
      <c r="S108" s="188"/>
      <c r="T108" s="189"/>
      <c r="AT108" s="16" t="s">
        <v>117</v>
      </c>
      <c r="AU108" s="16" t="s">
        <v>79</v>
      </c>
    </row>
    <row r="109" spans="2:65" s="1" customFormat="1" ht="6.95" customHeight="1">
      <c r="B109" s="40"/>
      <c r="C109" s="41"/>
      <c r="D109" s="41"/>
      <c r="E109" s="41"/>
      <c r="F109" s="41"/>
      <c r="G109" s="41"/>
      <c r="H109" s="41"/>
      <c r="I109" s="99"/>
      <c r="J109" s="41"/>
      <c r="K109" s="41"/>
      <c r="L109" s="31"/>
    </row>
  </sheetData>
  <autoFilter ref="C74:K108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Han_168a - Učebny pro výu...</vt:lpstr>
      <vt:lpstr>'Han_168a - Učebny pro výu...'!Názvy_tisku</vt:lpstr>
      <vt:lpstr>'Rekapitulace stavby'!Názvy_tisku</vt:lpstr>
      <vt:lpstr>'Han_168a - Učebny pro výu...'!Oblast_tisku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Administrator</cp:lastModifiedBy>
  <dcterms:created xsi:type="dcterms:W3CDTF">2019-04-08T08:45:44Z</dcterms:created>
  <dcterms:modified xsi:type="dcterms:W3CDTF">2020-05-11T11:41:43Z</dcterms:modified>
</cp:coreProperties>
</file>