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12" windowWidth="22716" windowHeight="10788" activeTab="1"/>
  </bookViews>
  <sheets>
    <sheet name="Rekapitulace stavby" sheetId="1" r:id="rId1"/>
    <sheet name="01 - Stav.úpravy 1.NP obj..." sheetId="2" r:id="rId2"/>
  </sheets>
  <definedNames>
    <definedName name="_xlnm._FilterDatabase" localSheetId="1" hidden="1">'01 - Stav.úpravy 1.NP obj...'!$C$133:$K$293</definedName>
    <definedName name="_xlnm.Print_Titles" localSheetId="1">'01 - Stav.úpravy 1.NP obj...'!$133:$133</definedName>
    <definedName name="_xlnm.Print_Titles" localSheetId="0">'Rekapitulace stavby'!$92:$92</definedName>
    <definedName name="_xlnm.Print_Area" localSheetId="1">'01 - Stav.úpravy 1.NP obj...'!$C$4:$J$76,'01 - Stav.úpravy 1.NP obj...'!$C$82:$J$115,'01 - Stav.úpravy 1.NP obj...'!$C$121:$K$293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93" i="2"/>
  <c r="BH293" i="2"/>
  <c r="BG293" i="2"/>
  <c r="BF293" i="2"/>
  <c r="T293" i="2"/>
  <c r="T292" i="2"/>
  <c r="R293" i="2"/>
  <c r="R292" i="2" s="1"/>
  <c r="P293" i="2"/>
  <c r="P292" i="2"/>
  <c r="BK293" i="2"/>
  <c r="BK292" i="2" s="1"/>
  <c r="J292" i="2" s="1"/>
  <c r="J114" i="2" s="1"/>
  <c r="J293" i="2"/>
  <c r="BE293" i="2" s="1"/>
  <c r="BI291" i="2"/>
  <c r="BH291" i="2"/>
  <c r="BG291" i="2"/>
  <c r="BF291" i="2"/>
  <c r="T291" i="2"/>
  <c r="T290" i="2"/>
  <c r="T289" i="2" s="1"/>
  <c r="R291" i="2"/>
  <c r="R290" i="2" s="1"/>
  <c r="P291" i="2"/>
  <c r="P290" i="2" s="1"/>
  <c r="P289" i="2" s="1"/>
  <c r="BK291" i="2"/>
  <c r="BK290" i="2" s="1"/>
  <c r="J291" i="2"/>
  <c r="BE291" i="2" s="1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R273" i="2" s="1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BK273" i="2" s="1"/>
  <c r="J273" i="2" s="1"/>
  <c r="J111" i="2" s="1"/>
  <c r="J283" i="2"/>
  <c r="BE283" i="2"/>
  <c r="BI274" i="2"/>
  <c r="BH274" i="2"/>
  <c r="BG274" i="2"/>
  <c r="BF274" i="2"/>
  <c r="T274" i="2"/>
  <c r="T273" i="2"/>
  <c r="R274" i="2"/>
  <c r="P274" i="2"/>
  <c r="P273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P265" i="2"/>
  <c r="BK265" i="2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T251" i="2"/>
  <c r="R252" i="2"/>
  <c r="R251" i="2"/>
  <c r="P252" i="2"/>
  <c r="P251" i="2"/>
  <c r="BK252" i="2"/>
  <c r="BK251" i="2"/>
  <c r="J251" i="2" s="1"/>
  <c r="J110" i="2" s="1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P239" i="2" s="1"/>
  <c r="BK243" i="2"/>
  <c r="J243" i="2"/>
  <c r="BE243" i="2"/>
  <c r="BI242" i="2"/>
  <c r="BH242" i="2"/>
  <c r="BG242" i="2"/>
  <c r="BF242" i="2"/>
  <c r="T242" i="2"/>
  <c r="T239" i="2" s="1"/>
  <c r="R242" i="2"/>
  <c r="P242" i="2"/>
  <c r="BK242" i="2"/>
  <c r="J242" i="2"/>
  <c r="BE242" i="2" s="1"/>
  <c r="BI240" i="2"/>
  <c r="BH240" i="2"/>
  <c r="BG240" i="2"/>
  <c r="BF240" i="2"/>
  <c r="T240" i="2"/>
  <c r="R240" i="2"/>
  <c r="R239" i="2" s="1"/>
  <c r="P240" i="2"/>
  <c r="BK240" i="2"/>
  <c r="BK239" i="2" s="1"/>
  <c r="J239" i="2" s="1"/>
  <c r="J109" i="2" s="1"/>
  <c r="J240" i="2"/>
  <c r="BE240" i="2" s="1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T230" i="2"/>
  <c r="R231" i="2"/>
  <c r="R230" i="2"/>
  <c r="P231" i="2"/>
  <c r="P230" i="2"/>
  <c r="BK231" i="2"/>
  <c r="J231" i="2"/>
  <c r="BE231" i="2" s="1"/>
  <c r="BI228" i="2"/>
  <c r="BH228" i="2"/>
  <c r="BG228" i="2"/>
  <c r="BF228" i="2"/>
  <c r="T228" i="2"/>
  <c r="R228" i="2"/>
  <c r="P228" i="2"/>
  <c r="BK228" i="2"/>
  <c r="BK225" i="2" s="1"/>
  <c r="J225" i="2" s="1"/>
  <c r="J107" i="2" s="1"/>
  <c r="J228" i="2"/>
  <c r="BE228" i="2"/>
  <c r="BI226" i="2"/>
  <c r="BH226" i="2"/>
  <c r="BG226" i="2"/>
  <c r="BF226" i="2"/>
  <c r="T226" i="2"/>
  <c r="T225" i="2"/>
  <c r="R226" i="2"/>
  <c r="R225" i="2"/>
  <c r="P226" i="2"/>
  <c r="P225" i="2"/>
  <c r="BK226" i="2"/>
  <c r="J226" i="2"/>
  <c r="BE226" i="2" s="1"/>
  <c r="BI224" i="2"/>
  <c r="BH224" i="2"/>
  <c r="BG224" i="2"/>
  <c r="BF224" i="2"/>
  <c r="T224" i="2"/>
  <c r="T223" i="2" s="1"/>
  <c r="R224" i="2"/>
  <c r="R223" i="2" s="1"/>
  <c r="P224" i="2"/>
  <c r="P223" i="2" s="1"/>
  <c r="BK224" i="2"/>
  <c r="BK223" i="2" s="1"/>
  <c r="J223" i="2" s="1"/>
  <c r="J106" i="2" s="1"/>
  <c r="J224" i="2"/>
  <c r="BE224" i="2" s="1"/>
  <c r="BI222" i="2"/>
  <c r="BH222" i="2"/>
  <c r="BG222" i="2"/>
  <c r="BF222" i="2"/>
  <c r="T222" i="2"/>
  <c r="T221" i="2"/>
  <c r="R222" i="2"/>
  <c r="R221" i="2" s="1"/>
  <c r="P222" i="2"/>
  <c r="P221" i="2" s="1"/>
  <c r="P220" i="2" s="1"/>
  <c r="BK222" i="2"/>
  <c r="BK221" i="2" s="1"/>
  <c r="J222" i="2"/>
  <c r="BE222" i="2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 s="1"/>
  <c r="J103" i="2" s="1"/>
  <c r="J219" i="2"/>
  <c r="BE219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P211" i="2" s="1"/>
  <c r="BK214" i="2"/>
  <c r="J214" i="2"/>
  <c r="BE214" i="2"/>
  <c r="BI213" i="2"/>
  <c r="BH213" i="2"/>
  <c r="BG213" i="2"/>
  <c r="BF213" i="2"/>
  <c r="T213" i="2"/>
  <c r="T211" i="2" s="1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R189" i="2" s="1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BK189" i="2" s="1"/>
  <c r="J189" i="2" s="1"/>
  <c r="J101" i="2" s="1"/>
  <c r="J192" i="2"/>
  <c r="BE192" i="2"/>
  <c r="BI190" i="2"/>
  <c r="BH190" i="2"/>
  <c r="BG190" i="2"/>
  <c r="BF190" i="2"/>
  <c r="T190" i="2"/>
  <c r="T189" i="2"/>
  <c r="R190" i="2"/>
  <c r="P190" i="2"/>
  <c r="P189" i="2"/>
  <c r="BK190" i="2"/>
  <c r="J190" i="2"/>
  <c r="BE190" i="2" s="1"/>
  <c r="BI187" i="2"/>
  <c r="BH187" i="2"/>
  <c r="BG187" i="2"/>
  <c r="BF187" i="2"/>
  <c r="T187" i="2"/>
  <c r="T181" i="2" s="1"/>
  <c r="R187" i="2"/>
  <c r="P187" i="2"/>
  <c r="BK187" i="2"/>
  <c r="J187" i="2"/>
  <c r="BE187" i="2" s="1"/>
  <c r="BI182" i="2"/>
  <c r="BH182" i="2"/>
  <c r="BG182" i="2"/>
  <c r="BF182" i="2"/>
  <c r="T182" i="2"/>
  <c r="R182" i="2"/>
  <c r="R181" i="2" s="1"/>
  <c r="P182" i="2"/>
  <c r="P181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T162" i="2" s="1"/>
  <c r="R163" i="2"/>
  <c r="R162" i="2"/>
  <c r="P163" i="2"/>
  <c r="P162" i="2" s="1"/>
  <c r="BK163" i="2"/>
  <c r="BK162" i="2"/>
  <c r="J162" i="2" s="1"/>
  <c r="J99" i="2" s="1"/>
  <c r="J163" i="2"/>
  <c r="BE163" i="2" s="1"/>
  <c r="BI160" i="2"/>
  <c r="BH160" i="2"/>
  <c r="BG160" i="2"/>
  <c r="BF160" i="2"/>
  <c r="T160" i="2"/>
  <c r="R160" i="2"/>
  <c r="P160" i="2"/>
  <c r="BK160" i="2"/>
  <c r="J160" i="2"/>
  <c r="BE160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49" i="2"/>
  <c r="BH149" i="2"/>
  <c r="BG149" i="2"/>
  <c r="BF149" i="2"/>
  <c r="T149" i="2"/>
  <c r="R149" i="2"/>
  <c r="P149" i="2"/>
  <c r="BK149" i="2"/>
  <c r="J149" i="2"/>
  <c r="BE149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T136" i="2" s="1"/>
  <c r="T135" i="2" s="1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P136" i="2" s="1"/>
  <c r="P135" i="2" s="1"/>
  <c r="P134" i="2" s="1"/>
  <c r="AU95" i="1" s="1"/>
  <c r="AU94" i="1" s="1"/>
  <c r="BK139" i="2"/>
  <c r="J139" i="2"/>
  <c r="BE139" i="2"/>
  <c r="BI137" i="2"/>
  <c r="F37" i="2"/>
  <c r="BD95" i="1" s="1"/>
  <c r="BD94" i="1" s="1"/>
  <c r="W33" i="1" s="1"/>
  <c r="BH137" i="2"/>
  <c r="BG137" i="2"/>
  <c r="F35" i="2"/>
  <c r="BB95" i="1" s="1"/>
  <c r="BB94" i="1" s="1"/>
  <c r="BF137" i="2"/>
  <c r="J34" i="2" s="1"/>
  <c r="AW95" i="1" s="1"/>
  <c r="T137" i="2"/>
  <c r="R137" i="2"/>
  <c r="R136" i="2"/>
  <c r="P137" i="2"/>
  <c r="BK137" i="2"/>
  <c r="J137" i="2"/>
  <c r="BE137" i="2" s="1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 s="1"/>
  <c r="J17" i="2"/>
  <c r="J12" i="2"/>
  <c r="J128" i="2" s="1"/>
  <c r="E7" i="2"/>
  <c r="E85" i="2" s="1"/>
  <c r="E124" i="2"/>
  <c r="AS94" i="1"/>
  <c r="L90" i="1"/>
  <c r="AM90" i="1"/>
  <c r="AM89" i="1"/>
  <c r="L89" i="1"/>
  <c r="AM87" i="1"/>
  <c r="L87" i="1"/>
  <c r="L85" i="1"/>
  <c r="L84" i="1"/>
  <c r="T220" i="2" l="1"/>
  <c r="T134" i="2" s="1"/>
  <c r="BK230" i="2"/>
  <c r="J230" i="2" s="1"/>
  <c r="J108" i="2" s="1"/>
  <c r="BK136" i="2"/>
  <c r="F36" i="2"/>
  <c r="BC95" i="1" s="1"/>
  <c r="BC94" i="1" s="1"/>
  <c r="AY94" i="1" s="1"/>
  <c r="BK181" i="2"/>
  <c r="J181" i="2" s="1"/>
  <c r="J100" i="2" s="1"/>
  <c r="BK211" i="2"/>
  <c r="J211" i="2" s="1"/>
  <c r="J102" i="2" s="1"/>
  <c r="R211" i="2"/>
  <c r="R220" i="2"/>
  <c r="R289" i="2"/>
  <c r="J136" i="2"/>
  <c r="J98" i="2" s="1"/>
  <c r="J221" i="2"/>
  <c r="J105" i="2" s="1"/>
  <c r="BK220" i="2"/>
  <c r="J220" i="2" s="1"/>
  <c r="J104" i="2" s="1"/>
  <c r="AX94" i="1"/>
  <c r="W31" i="1"/>
  <c r="F33" i="2"/>
  <c r="AZ95" i="1" s="1"/>
  <c r="AZ94" i="1" s="1"/>
  <c r="J33" i="2"/>
  <c r="AV95" i="1" s="1"/>
  <c r="AT95" i="1" s="1"/>
  <c r="R135" i="2"/>
  <c r="R134" i="2" s="1"/>
  <c r="J290" i="2"/>
  <c r="J113" i="2" s="1"/>
  <c r="BK289" i="2"/>
  <c r="J289" i="2" s="1"/>
  <c r="J112" i="2" s="1"/>
  <c r="F34" i="2"/>
  <c r="BA95" i="1" s="1"/>
  <c r="BA94" i="1" s="1"/>
  <c r="J89" i="2"/>
  <c r="F92" i="2"/>
  <c r="W32" i="1" l="1"/>
  <c r="BK135" i="2"/>
  <c r="J135" i="2" s="1"/>
  <c r="J97" i="2" s="1"/>
  <c r="AV94" i="1"/>
  <c r="W29" i="1"/>
  <c r="BK134" i="2"/>
  <c r="J134" i="2" s="1"/>
  <c r="W30" i="1"/>
  <c r="AW94" i="1"/>
  <c r="AK30" i="1" s="1"/>
  <c r="AK29" i="1" l="1"/>
  <c r="AT94" i="1"/>
  <c r="J96" i="2"/>
  <c r="J30" i="2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<sst xmlns="http://schemas.openxmlformats.org/spreadsheetml/2006/main" count="2099" uniqueCount="525">
  <si>
    <t>Export Komplet</t>
  </si>
  <si>
    <t/>
  </si>
  <si>
    <t>2.0</t>
  </si>
  <si>
    <t>False</t>
  </si>
  <si>
    <t>{71301ddd-35fa-4e4c-9148-d455790eede1}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</si>
  <si>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</si>
  <si>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</si>
  <si>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</si>
  <si>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</si>
  <si>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</si>
  <si>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</si>
  <si>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</si>
  <si>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</si>
  <si>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</si>
  <si>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19-06B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</si>
  <si>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</si>
  <si>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</si>
  <si>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seminární centrum 1.NP - Masarykovy tř.37, Opava</t>
  </si>
  <si>
    <t>KSO:</t>
  </si>
  <si>
    <t>CC-CZ:</t>
  </si>
  <si>
    <t>Místo:</t>
  </si>
  <si>
    <t>Opava</t>
  </si>
  <si>
    <t>Datum:</t>
  </si>
  <si>
    <t>5. 2. 2019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</si>
  <si>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</si>
  <si>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</si>
  <si>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</si>
  <si>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</si>
  <si>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</si>
  <si>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</si>
  <si>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</si>
  <si>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Uchazeč:</t>
  </si>
  <si>
    <t>Vyplň údaj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</si>
  <si>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</si>
  <si>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</si>
  <si>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</si>
  <si>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</si>
  <si>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</si>
  <si>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</si>
  <si>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</si>
  <si>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</si>
  <si>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</si>
  <si>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</si>
  <si>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</si>
  <si>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</si>
  <si>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</si>
  <si>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</si>
  <si>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</si>
  <si>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</si>
  <si>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</si>
  <si>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</si>
  <si>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</si>
  <si>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</si>
  <si>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</si>
  <si>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</si>
  <si>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</si>
  <si>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</si>
  <si>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</si>
  <si>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</si>
  <si>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</si>
  <si>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</si>
  <si>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</si>
  <si>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</si>
  <si>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</si>
  <si>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</si>
  <si>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</si>
  <si>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</si>
  <si>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</si>
  <si>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</si>
  <si>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</si>
  <si>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</si>
  <si>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</si>
  <si>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</si>
  <si>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</si>
  <si>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</si>
  <si>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</si>
  <si>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</si>
  <si>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</si>
  <si>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</si>
  <si>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</si>
  <si>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</si>
  <si>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</si>
  <si>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</si>
  <si>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</si>
  <si>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</si>
  <si>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</si>
  <si>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Stav.úpravy 1.NP objektu</t>
  </si>
  <si>
    <t>STA</t>
  </si>
  <si>
    <t>{6db1b914-7935-4c34-a8bf-e5be5ff50601}</t>
  </si>
  <si>
    <t>2</t>
  </si>
  <si>
    <t>KRYCÍ LIST SOUPISU PRACÍ</t>
  </si>
  <si>
    <t>Objekt:</t>
  </si>
  <si>
    <t>01 - Stav.úpravy 1.NP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</si>
  <si>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</si>
  <si>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</si>
  <si>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</si>
  <si>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</si>
  <si>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</si>
  <si>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</si>
  <si>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</si>
  <si>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</si>
  <si>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</si>
  <si>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</si>
  <si>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</si>
  <si>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</si>
  <si>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</si>
  <si>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</si>
  <si>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740 - Elektroinstalace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</si>
  <si>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</si>
  <si>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</si>
  <si>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</si>
  <si>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</si>
  <si>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784 - Dokončovací práce - malby a tapety</t>
  </si>
  <si>
    <t>VaO - Vedlejší a ostatní náklady stavby</t>
  </si>
  <si>
    <t xml:space="preserve">    F - Vedlejší náklady spojené s umístěním stavby</t>
  </si>
  <si>
    <t xml:space="preserve">    I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</si>
  <si>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</si>
  <si>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</si>
  <si>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</si>
  <si>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</si>
  <si>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</si>
  <si>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</si>
  <si>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</si>
  <si>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</si>
  <si>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</si>
  <si>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</si>
  <si>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</si>
  <si>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</si>
  <si>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</si>
  <si>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</si>
  <si>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</si>
  <si>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</si>
  <si>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</si>
  <si>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</si>
  <si>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</si>
  <si>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</si>
  <si>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</si>
  <si>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</si>
  <si>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CS ÚRS 2018 02</t>
  </si>
  <si>
    <t>4</t>
  </si>
  <si>
    <t>-1502493700</t>
  </si>
  <si>
    <t>VV</t>
  </si>
  <si>
    <t>"m.č.143" 3,55*2,45-0,90*2,30</t>
  </si>
  <si>
    <t>342291121</t>
  </si>
  <si>
    <t>Ukotvení příček k cihelným konstrukcím plochými kotvami</t>
  </si>
  <si>
    <t>m</t>
  </si>
  <si>
    <t>2059106329</t>
  </si>
  <si>
    <t>2,40*2</t>
  </si>
  <si>
    <t>342291112</t>
  </si>
  <si>
    <t>Ukotvení příček montážní polyuretanovou pěnou tl příčky přes 100 mm</t>
  </si>
  <si>
    <t>2113041850</t>
  </si>
  <si>
    <t>"m.č.142" 3,50+1,0</t>
  </si>
  <si>
    <t>317142442</t>
  </si>
  <si>
    <t>Překlad nenosný pórobetonový š 150 mm v do 250 mm na tenkovrstvou maltu dl do 1250 mm</t>
  </si>
  <si>
    <t>kus</t>
  </si>
  <si>
    <t>-50033636</t>
  </si>
  <si>
    <t>"1/T, m.č.142/143" 1</t>
  </si>
  <si>
    <t>5</t>
  </si>
  <si>
    <t>349231811</t>
  </si>
  <si>
    <t>Přizdívka ostění  z cihel tl do 150 mm</t>
  </si>
  <si>
    <t>-473792707</t>
  </si>
  <si>
    <t>"m.č.140" 2,10*0,15*2</t>
  </si>
  <si>
    <t>"m.č.141" 2,55*0,15*2*2+0,04</t>
  </si>
  <si>
    <t>Součet</t>
  </si>
  <si>
    <t>6</t>
  </si>
  <si>
    <t>317944321</t>
  </si>
  <si>
    <t>Válcované nosníky do č.12 dodatečně osazované do připravených otvorů</t>
  </si>
  <si>
    <t>t</t>
  </si>
  <si>
    <t>-403845018</t>
  </si>
  <si>
    <t>"1/T, m.č.140" 1,40*6*11,10*0,001</t>
  </si>
  <si>
    <t>"2/T" 2,25*11,10*0,001*2</t>
  </si>
  <si>
    <t>7</t>
  </si>
  <si>
    <t>317234410</t>
  </si>
  <si>
    <t>Vyzdívka mezi nosníky z cihel pálených na MC</t>
  </si>
  <si>
    <t>m3</t>
  </si>
  <si>
    <t>652279485</t>
  </si>
  <si>
    <t>1,40*0,15*0,75</t>
  </si>
  <si>
    <t>8</t>
  </si>
  <si>
    <t>340235212</t>
  </si>
  <si>
    <t>Zazdívka otvorů v příčkách nebo stěnách plochy do 0,0225 m2 cihlami plnými tl přes 100 mm</t>
  </si>
  <si>
    <t>56156861</t>
  </si>
  <si>
    <t>9</t>
  </si>
  <si>
    <t>346244381</t>
  </si>
  <si>
    <t>Plentování jednostranné v do 200 mm válcovaných nosníků cihlami</t>
  </si>
  <si>
    <t>-1815675876</t>
  </si>
  <si>
    <t>1,40*0,15*2</t>
  </si>
  <si>
    <t>2,25*0,15*4+0,03</t>
  </si>
  <si>
    <t>10</t>
  </si>
  <si>
    <t>340271045</t>
  </si>
  <si>
    <t>Zazdívka otvorů v příčkách nebo stěnách plochy do 4 m2  tvárnicemi pórobetonovými tl 150 mm</t>
  </si>
  <si>
    <t>-101722594</t>
  </si>
  <si>
    <t>"m.č.141/142" 1,0*2,10</t>
  </si>
  <si>
    <t>Úpravy povrchů, podlahy a osazování výplní</t>
  </si>
  <si>
    <t>11</t>
  </si>
  <si>
    <t>612325302</t>
  </si>
  <si>
    <t>Vápenocementová štuková omítka ostění nebo nadpraží</t>
  </si>
  <si>
    <t>-1701426019</t>
  </si>
  <si>
    <t>1,15*2,25-0,90*2,05+(1,0+2*2,10)*0,75+0,014</t>
  </si>
  <si>
    <t>1,15*2,25-0,90*2,05</t>
  </si>
  <si>
    <t>12</t>
  </si>
  <si>
    <t>612131121</t>
  </si>
  <si>
    <t>Penetrační disperzní nátěr vnitřních stěn nanášený ručně</t>
  </si>
  <si>
    <t>1597090028</t>
  </si>
  <si>
    <t>(3,52*2,41-0,90*2,05)*2+0,024</t>
  </si>
  <si>
    <t>1,20*2,25</t>
  </si>
  <si>
    <t>13</t>
  </si>
  <si>
    <t>612142001</t>
  </si>
  <si>
    <t>Potažení vnitřních stěn sklovláknitým pletivem vtlačeným do tenkovrstvé hmoty</t>
  </si>
  <si>
    <t>2025257491</t>
  </si>
  <si>
    <t>14</t>
  </si>
  <si>
    <t>612311131</t>
  </si>
  <si>
    <t>Potažení vnitřních stěn vápenným štukem tloušťky do 3 mm</t>
  </si>
  <si>
    <t>274702794</t>
  </si>
  <si>
    <t>611325121</t>
  </si>
  <si>
    <t>Vápenocementová štuková omítka rýh ve stropech šířky do 150 mm</t>
  </si>
  <si>
    <t>1472866948</t>
  </si>
  <si>
    <t>4,50*0,15+0,025</t>
  </si>
  <si>
    <t>16</t>
  </si>
  <si>
    <t>612325121</t>
  </si>
  <si>
    <t>Vápenocementová štuková omítka rýh ve stěnách šířky do 150 mm</t>
  </si>
  <si>
    <t>-721704382</t>
  </si>
  <si>
    <t>2,05*0,15*2-0,015</t>
  </si>
  <si>
    <t>17</t>
  </si>
  <si>
    <t>619995001</t>
  </si>
  <si>
    <t>Začištění omítek kolem oken, dveří, podlah nebo obkladů</t>
  </si>
  <si>
    <t>-1793413507</t>
  </si>
  <si>
    <t>"m.č.139" (5,60+2,52)*2-1,66-1,0-1,61+(0,80+0,74+0,74)*2+0,07</t>
  </si>
  <si>
    <t>18</t>
  </si>
  <si>
    <t>632451441</t>
  </si>
  <si>
    <t>Doplnění cementového potěru hlazeného pl do 1 m2 tl do 40 mm</t>
  </si>
  <si>
    <t>-187358108</t>
  </si>
  <si>
    <t>1,0*0,84+0,06</t>
  </si>
  <si>
    <t>Ostatní konstrukce a práce</t>
  </si>
  <si>
    <t>19</t>
  </si>
  <si>
    <t>949101111</t>
  </si>
  <si>
    <t>Lešení pomocné pro objekty pozemních staveb s lešeňovou podlahou v do 1,9 m zatížení do 150 kg/m2</t>
  </si>
  <si>
    <t>-291911855</t>
  </si>
  <si>
    <t>2,0*1,20*(2+1)</t>
  </si>
  <si>
    <t>4,0*1,20*2</t>
  </si>
  <si>
    <t>20</t>
  </si>
  <si>
    <t>952901111</t>
  </si>
  <si>
    <t>Vyčištění budov bytové a občanské výstavby při výšce podlaží do 4 m</t>
  </si>
  <si>
    <t>368099400</t>
  </si>
  <si>
    <t>14,0*28,0</t>
  </si>
  <si>
    <t>96</t>
  </si>
  <si>
    <t>Bourání konstrukcí</t>
  </si>
  <si>
    <t>974031664</t>
  </si>
  <si>
    <t>Vysekání rýh ve zdivu cihelném pro vtahování nosníků hl do 150 mm v do 150 mm</t>
  </si>
  <si>
    <t>-441258532</t>
  </si>
  <si>
    <t>1,40*6</t>
  </si>
  <si>
    <t>22</t>
  </si>
  <si>
    <t>971033681</t>
  </si>
  <si>
    <t>Vybourání otvorů ve zdivu cihelném pl do 4 m2 na MVC nebo MV tl do 900 mm</t>
  </si>
  <si>
    <t>684628074</t>
  </si>
  <si>
    <t>"m.č.140" 1,0*2,10*0,84+0,036</t>
  </si>
  <si>
    <t>23</t>
  </si>
  <si>
    <t>967031132</t>
  </si>
  <si>
    <t>Přisekání rovných ostění v cihelném zdivu na MV nebo MVC</t>
  </si>
  <si>
    <t>930311992</t>
  </si>
  <si>
    <t>2,10*0,84*2+0,072</t>
  </si>
  <si>
    <t>24</t>
  </si>
  <si>
    <t>965081213</t>
  </si>
  <si>
    <t>Bourání podlah z dlaždic keramických nebo xylolitových tl do 10 mm plochy přes 1 m2</t>
  </si>
  <si>
    <t>-1064041507</t>
  </si>
  <si>
    <t>"m.č.139" 16,50+1,10*0,80+0,02</t>
  </si>
  <si>
    <t>25</t>
  </si>
  <si>
    <t>965081611</t>
  </si>
  <si>
    <t>Odsekání soklíků rovných</t>
  </si>
  <si>
    <t>-1745130877</t>
  </si>
  <si>
    <t>(5,60+2,52)*2-1,66-1,0-1,45+(0,80+0,74+0,74)*2+0,01</t>
  </si>
  <si>
    <t>26</t>
  </si>
  <si>
    <t>965046111</t>
  </si>
  <si>
    <t>Broušení stávajících betonových podlah úběr do 3 mm</t>
  </si>
  <si>
    <t>-1649951304</t>
  </si>
  <si>
    <t>"m.č.139" 16,50</t>
  </si>
  <si>
    <t>27</t>
  </si>
  <si>
    <t>974082116</t>
  </si>
  <si>
    <t>Vysekání rýh  v omítce MV nebo MVC stěn š do 150 mm</t>
  </si>
  <si>
    <t>-1832139624</t>
  </si>
  <si>
    <t>"m.č.142" 2,45*2</t>
  </si>
  <si>
    <t>28</t>
  </si>
  <si>
    <t>974082176</t>
  </si>
  <si>
    <t>Vysekání rýh  v omítce MV nebo MVC stropů š do 150 mm</t>
  </si>
  <si>
    <t>1599998084</t>
  </si>
  <si>
    <t>29</t>
  </si>
  <si>
    <t>973031324</t>
  </si>
  <si>
    <t>Vysekání kapes ve zdivu cihelném na MV nebo MVC pl do 0,10 m2 hl do 150 mm</t>
  </si>
  <si>
    <t>-1028291485</t>
  </si>
  <si>
    <t>30</t>
  </si>
  <si>
    <t>973031813</t>
  </si>
  <si>
    <t>Vysekání kapes ve zdivu cihelném na MV nebo MVC pro zavázání příček tl do 150 mm</t>
  </si>
  <si>
    <t>537122639</t>
  </si>
  <si>
    <t>"1/T" 2,10*2</t>
  </si>
  <si>
    <t>"2/T" 2,60*2*2</t>
  </si>
  <si>
    <t>"m.č.142" 2,10*2</t>
  </si>
  <si>
    <t>997</t>
  </si>
  <si>
    <t>Přesun sutě</t>
  </si>
  <si>
    <t>31</t>
  </si>
  <si>
    <t>997013211</t>
  </si>
  <si>
    <t>Vnitrostaveništní doprava suti a vybouraných hmot pro budovy v do 6 m ručně</t>
  </si>
  <si>
    <t>2129551523</t>
  </si>
  <si>
    <t>32</t>
  </si>
  <si>
    <t>997013511</t>
  </si>
  <si>
    <t>Odvoz suti a vybouraných hmot z meziskládky na skládku do 1 km s naložením a se složením</t>
  </si>
  <si>
    <t>517543361</t>
  </si>
  <si>
    <t>33</t>
  </si>
  <si>
    <t>997013509</t>
  </si>
  <si>
    <t>Příplatek k odvozu suti a vybouraných hmot na skládku ZKD 1 km přes 1 km (10x)</t>
  </si>
  <si>
    <t>496874311</t>
  </si>
  <si>
    <t>5,75*10 'Přepočtené koeficientem množství</t>
  </si>
  <si>
    <t>34</t>
  </si>
  <si>
    <t>997013803</t>
  </si>
  <si>
    <t>Poplatek za uložení na skládce (skládkovné) stavební suti  kód odpadu 170 102</t>
  </si>
  <si>
    <t>-80103368</t>
  </si>
  <si>
    <t>35</t>
  </si>
  <si>
    <t>997013831</t>
  </si>
  <si>
    <t>Poplatek za uložení na skládce (skládkovné) stavebního odpadu směsného kód odpadu 170 904</t>
  </si>
  <si>
    <t>878427882</t>
  </si>
  <si>
    <t>998</t>
  </si>
  <si>
    <t>Přesun hmot</t>
  </si>
  <si>
    <t>36</t>
  </si>
  <si>
    <t>998018001</t>
  </si>
  <si>
    <t>Přesun hmot ruční pro budovy v do 6 m</t>
  </si>
  <si>
    <t>244786986</t>
  </si>
  <si>
    <t>PSV</t>
  </si>
  <si>
    <t>Práce a dodávky PSV</t>
  </si>
  <si>
    <t>720</t>
  </si>
  <si>
    <t>Zdravotechnika</t>
  </si>
  <si>
    <t>37</t>
  </si>
  <si>
    <t>799-01</t>
  </si>
  <si>
    <t>Př.cena - Zdravotechnika vč.zednických výpomocí</t>
  </si>
  <si>
    <t>kpl</t>
  </si>
  <si>
    <t>1079893518</t>
  </si>
  <si>
    <t>740</t>
  </si>
  <si>
    <t>Elektroinstalace</t>
  </si>
  <si>
    <t>38</t>
  </si>
  <si>
    <t>799-02</t>
  </si>
  <si>
    <t>Př.cena - Elektroinstalace vč.zednických výpomocí</t>
  </si>
  <si>
    <t>807488570</t>
  </si>
  <si>
    <t>763</t>
  </si>
  <si>
    <t>Konstrukce suché výstavby</t>
  </si>
  <si>
    <t>39</t>
  </si>
  <si>
    <t>763181821</t>
  </si>
  <si>
    <t>Demontáž jednokřídlové kovové zárubně v do 4,75 m SDK příčka</t>
  </si>
  <si>
    <t>-1007636067</t>
  </si>
  <si>
    <t>"st.stav, m.č.1143/144" 1</t>
  </si>
  <si>
    <t>40</t>
  </si>
  <si>
    <t>763111811</t>
  </si>
  <si>
    <t>Demontáž SDK příčky s jednoduchou ocelovou nosnou konstrukcí opláštění jednoduché</t>
  </si>
  <si>
    <t>-1761972016</t>
  </si>
  <si>
    <t>"st.stav, m.č.143/144" 4,0*(3,19+3,48)/2</t>
  </si>
  <si>
    <t>766</t>
  </si>
  <si>
    <t>Konstrukce truhlářské</t>
  </si>
  <si>
    <t>41</t>
  </si>
  <si>
    <t>766682111</t>
  </si>
  <si>
    <t>Montáž zárubní obložkových pro dveře jednokřídlové tl stěny do 170 mm</t>
  </si>
  <si>
    <t>-1182844310</t>
  </si>
  <si>
    <t>42</t>
  </si>
  <si>
    <t>M</t>
  </si>
  <si>
    <t>611822581</t>
  </si>
  <si>
    <t>Zárubeň obložková pro dveře 1křídlové 60,70,80,90x197cm tl 6-17cm, CPL laminát, dub,buk</t>
  </si>
  <si>
    <t>1775684859</t>
  </si>
  <si>
    <t>43</t>
  </si>
  <si>
    <t>766660171</t>
  </si>
  <si>
    <t>Montáž dveřních křídel otvíravých 1křídlových š do 0,8 m do obložkové zárubně</t>
  </si>
  <si>
    <t>859536607</t>
  </si>
  <si>
    <t>44</t>
  </si>
  <si>
    <t>611627022</t>
  </si>
  <si>
    <t>Dveře vnitřní hladké typ Elegant konfort, model 10, CPL Laminát,1křídlové 60-90x197 cm vč.kování (provedení dle v.č.4,pol.1/T)</t>
  </si>
  <si>
    <t>-1862144363</t>
  </si>
  <si>
    <t>45</t>
  </si>
  <si>
    <t>766695213</t>
  </si>
  <si>
    <t>Montáž truhlářských prahů dveří 1křídlových šířky přes 10 cm</t>
  </si>
  <si>
    <t>-1784860292</t>
  </si>
  <si>
    <t>46</t>
  </si>
  <si>
    <t>61187161</t>
  </si>
  <si>
    <t>práh dveřní dřevěný dubový tl 2cm dl 82cm š 15cm</t>
  </si>
  <si>
    <t>-1158487805</t>
  </si>
  <si>
    <t>47</t>
  </si>
  <si>
    <t>766-01</t>
  </si>
  <si>
    <t>Dodávka a montáž dvoukřídlových dveří s nadsvětlíkem 1800/1970+580 mm vč. obložkové zárubně (provedení dle v.č.4,pol.2/T)</t>
  </si>
  <si>
    <t>ks 2</t>
  </si>
  <si>
    <t>686219486</t>
  </si>
  <si>
    <t>48</t>
  </si>
  <si>
    <t>998766201</t>
  </si>
  <si>
    <t>Přesun hmot procentní pro konstrukce truhlářské v objektech v do 6 m</t>
  </si>
  <si>
    <t>%</t>
  </si>
  <si>
    <t>2054784258</t>
  </si>
  <si>
    <t>771</t>
  </si>
  <si>
    <t>Podlahy z dlaždic</t>
  </si>
  <si>
    <t>49</t>
  </si>
  <si>
    <t>771591111</t>
  </si>
  <si>
    <t>Podlahy penetrace podkladu</t>
  </si>
  <si>
    <t>-904558959</t>
  </si>
  <si>
    <t>"m.č.139" 16,50+1,0*0,84+0,06</t>
  </si>
  <si>
    <t>50</t>
  </si>
  <si>
    <t>771990112</t>
  </si>
  <si>
    <t>Vyrovnání podkladu samonivelační stěrkou tl 4 mm pevnosti 30 Mpa</t>
  </si>
  <si>
    <t>840257365</t>
  </si>
  <si>
    <t>51</t>
  </si>
  <si>
    <t>771574113</t>
  </si>
  <si>
    <t>Montáž podlah keramických režných hladkých lepených flexibilním lepidlem do 12 ks/m2</t>
  </si>
  <si>
    <t>1521377938</t>
  </si>
  <si>
    <t>52</t>
  </si>
  <si>
    <t>597614191</t>
  </si>
  <si>
    <t>-209049953</t>
  </si>
  <si>
    <t>17,40*1,07+0,382</t>
  </si>
  <si>
    <t>53</t>
  </si>
  <si>
    <t>771473112</t>
  </si>
  <si>
    <t>Montáž soklíků z dlaždic keramických lepených rovných v do 90 mm</t>
  </si>
  <si>
    <t>1619637347</t>
  </si>
  <si>
    <t>(5,60+2,52)*2-1,66-1,0-1,61+(0,80+0,74+0,74)*2+0,07</t>
  </si>
  <si>
    <t>54</t>
  </si>
  <si>
    <t>597614161</t>
  </si>
  <si>
    <t>-1850496804</t>
  </si>
  <si>
    <t>16,60*1,06+0,404</t>
  </si>
  <si>
    <t>55</t>
  </si>
  <si>
    <t>998771201</t>
  </si>
  <si>
    <t>Přesun hmot procentní pro podlahy z dlaždic v objektech v do 6 m</t>
  </si>
  <si>
    <t>1444469563</t>
  </si>
  <si>
    <t>776</t>
  </si>
  <si>
    <t>Podlahy povlakové</t>
  </si>
  <si>
    <t>56</t>
  </si>
  <si>
    <t>776410811</t>
  </si>
  <si>
    <t>Odstranění soklíků a lišt pryžových nebo plastových</t>
  </si>
  <si>
    <t>1213821526</t>
  </si>
  <si>
    <t>st. stav, 1.NP, m.č.140-145</t>
  </si>
  <si>
    <t>42,50+76,90+46,40+19,0+16,80+15,40</t>
  </si>
  <si>
    <t>57</t>
  </si>
  <si>
    <t>776201814</t>
  </si>
  <si>
    <t>Demontáž povlakových podlahovin volně položených podlepených páskou</t>
  </si>
  <si>
    <t>36740275</t>
  </si>
  <si>
    <t>"m.č.142,143,145, koberce" 46,37+18,79+15,37</t>
  </si>
  <si>
    <t>58</t>
  </si>
  <si>
    <t>776201811</t>
  </si>
  <si>
    <t>Demontáž lepených povlakových podlah bez podložky ručně</t>
  </si>
  <si>
    <t>1705615858</t>
  </si>
  <si>
    <t>"m.č.142, fatrantis pod příčkou"  3,52*0,17+0,002</t>
  </si>
  <si>
    <t>59</t>
  </si>
  <si>
    <t>776201912</t>
  </si>
  <si>
    <t>Oprava podlah výměnou podlahového povlaku plochy do 1 m2</t>
  </si>
  <si>
    <t>1447544235</t>
  </si>
  <si>
    <t>"m.č.144" 1</t>
  </si>
  <si>
    <t>60</t>
  </si>
  <si>
    <t>28412245</t>
  </si>
  <si>
    <t>krytina podlahová heterogenní šíře 1500 tl. 2 mm</t>
  </si>
  <si>
    <t>-604472906</t>
  </si>
  <si>
    <t>4,0*0,20+0,20</t>
  </si>
  <si>
    <t>61</t>
  </si>
  <si>
    <t>776111311</t>
  </si>
  <si>
    <t>Vysátí podkladu povlakových podlah</t>
  </si>
  <si>
    <t>-783804110</t>
  </si>
  <si>
    <t>"1.NP" 42,53+76,37+43,37+18,79+16,79+15,35</t>
  </si>
  <si>
    <t>62</t>
  </si>
  <si>
    <t>776212111</t>
  </si>
  <si>
    <t>Volné položení textilních pásů s podlepením spojů páskou</t>
  </si>
  <si>
    <t>-720563100</t>
  </si>
  <si>
    <t>63</t>
  </si>
  <si>
    <t>776421111</t>
  </si>
  <si>
    <t>Montáž obvodových lišt lepením</t>
  </si>
  <si>
    <t>-1381077075</t>
  </si>
  <si>
    <t>64</t>
  </si>
  <si>
    <t>776421711</t>
  </si>
  <si>
    <t>Vložení nařezaných pásků z podlahoviny do lišt</t>
  </si>
  <si>
    <t>226392715</t>
  </si>
  <si>
    <t>65</t>
  </si>
  <si>
    <t>69751014</t>
  </si>
  <si>
    <t>-52833477</t>
  </si>
  <si>
    <t>213,20*1,10+213,0*0,055*1,05+0,179</t>
  </si>
  <si>
    <t>66</t>
  </si>
  <si>
    <t>69751204R</t>
  </si>
  <si>
    <t>lišta kobercová 5,5 x 0,9 cm vč. vnitřní a vnějších rohů a koncovek</t>
  </si>
  <si>
    <t>39109378</t>
  </si>
  <si>
    <t>213,0*1,02+0,74</t>
  </si>
  <si>
    <t>67</t>
  </si>
  <si>
    <t>998776201</t>
  </si>
  <si>
    <t>Přesun hmot procentní pro podlahy povlakové v objektech v do 6 m</t>
  </si>
  <si>
    <t>1631781594</t>
  </si>
  <si>
    <t>784</t>
  </si>
  <si>
    <t>Dokončovací práce - malby a tapety</t>
  </si>
  <si>
    <t>68</t>
  </si>
  <si>
    <t>784121001</t>
  </si>
  <si>
    <t>Oškrabání malby v mísnostech výšky do 3,80 m</t>
  </si>
  <si>
    <t>-1774551761</t>
  </si>
  <si>
    <t>"139" 16,50*1,2+(2,52+5,60)*2*2,80</t>
  </si>
  <si>
    <t>"140" 42,53*1,20+(8,16+5,52)*2*2,40</t>
  </si>
  <si>
    <t>"141" 76,88*1,02+(8,08+9,40)*2*2,07</t>
  </si>
  <si>
    <t>"142" 46,37*1,20+(8,85+3,03+0,40)*2*2,72</t>
  </si>
  <si>
    <t>"143" 18,79*1,20+(9,01+2,10)*2*2,72</t>
  </si>
  <si>
    <t>"144" 15,37*1,20+(9,05+4,52+0,53)*2*1,97</t>
  </si>
  <si>
    <t>"145" 15,37*1,20+(5,22+2,63)*2*2,90+0,838</t>
  </si>
  <si>
    <t>69</t>
  </si>
  <si>
    <t>784161401</t>
  </si>
  <si>
    <t>Celoplošné vyhlazení podkladu sádrovou stěrkou v místnostech výšky do 3,80 m</t>
  </si>
  <si>
    <t>-531878872</t>
  </si>
  <si>
    <t>"odhad 30%" 677*0,30-0,10</t>
  </si>
  <si>
    <t>70</t>
  </si>
  <si>
    <t>784181121</t>
  </si>
  <si>
    <t>Hloubková jednonásobná penetrace podkladu v místnostech výšky do 3,80 m</t>
  </si>
  <si>
    <t>-1976483922</t>
  </si>
  <si>
    <t>"Dle dílu 6" 5,40+16,0+0,70+0,60+16,60*0,13+0,142</t>
  </si>
  <si>
    <t>71</t>
  </si>
  <si>
    <t>784221101</t>
  </si>
  <si>
    <t>Dvojnásobné bílé malby  ze směsí za sucha dobře otěruvzdorných v místnostech do 3,80 m</t>
  </si>
  <si>
    <t>736141970</t>
  </si>
  <si>
    <t>677,0+25,0</t>
  </si>
  <si>
    <t>VaO</t>
  </si>
  <si>
    <t>Vedlejší a ostatní náklady stavby</t>
  </si>
  <si>
    <t>F</t>
  </si>
  <si>
    <t>Vedlejší náklady spojené s umístěním stavby</t>
  </si>
  <si>
    <t>72</t>
  </si>
  <si>
    <t>032002001</t>
  </si>
  <si>
    <t>Zařízení staveniště (VP 800-0, příloha 03) - Vybudování, údržba a likvidace ZS po dokončení stavby. Zabezpečení staveniště vč. průběžného čištění dotčených komunikací při realizaci stavby</t>
  </si>
  <si>
    <t>1024</t>
  </si>
  <si>
    <t>-653713607</t>
  </si>
  <si>
    <t>I</t>
  </si>
  <si>
    <t>Ostatní náklady stavby</t>
  </si>
  <si>
    <t>73</t>
  </si>
  <si>
    <t>045002001</t>
  </si>
  <si>
    <t>Kompletační a koordinační činnost  (VP 800-0, příloha 4, čl.0452, 0453)</t>
  </si>
  <si>
    <t>262144</t>
  </si>
  <si>
    <t>-916795</t>
  </si>
  <si>
    <t>Dlaždice keramické slinuté neglazované R10, R11, rozměr 29,8 x 29,8 x 0,9 cm</t>
  </si>
  <si>
    <t>Dlaždice keramické slinuté, sokl - rozměr 29,8 x 8,0 x 0,9 cm</t>
  </si>
  <si>
    <t>koberec zátěžový-vysoká zátěž, hmotnost 1820 g/m2 šíře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</si>
</sst>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6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0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7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9"/>
      <c r="BE5" s="197" t="s">
        <v>15</v>
      </c>
      <c r="BS5" s="16" t="s">
        <v>6</v>
      </c>
    </row>
    <row r="6" spans="1:74" ht="36.9" customHeight="1">
      <c r="B6" s="19"/>
      <c r="D6" s="25" t="s">
        <v>16</v>
      </c>
      <c r="K6" s="22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9"/>
      <c r="BE6" s="19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8"/>
      <c r="BS8" s="16" t="s">
        <v>24</v>
      </c>
    </row>
    <row r="9" spans="1:74" ht="14.4" customHeight="1">
      <c r="B9" s="19"/>
      <c r="AR9" s="19"/>
      <c r="BE9" s="198"/>
      <c r="BS9" s="16" t="s">
        <v>24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98"/>
      <c r="BS10" s="16" t="s">
        <v>6</v>
      </c>
    </row>
    <row r="11" spans="1:74" ht="18.45" customHeight="1">
      <c r="B11" s="19"/>
      <c r="E11" s="24" t="s">
        <v>28</v>
      </c>
      <c r="AK11" s="26" t="s">
        <v>29</v>
      </c>
      <c r="AN11" s="24" t="s">
        <v>30</v>
      </c>
      <c r="AR11" s="19"/>
      <c r="BE11" s="198"/>
      <c r="BS11" s="16" t="s">
        <v>6</v>
      </c>
    </row>
    <row r="12" spans="1:74" ht="6.9" customHeight="1">
      <c r="B12" s="19"/>
      <c r="AR12" s="19"/>
      <c r="BE12" s="198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198"/>
      <c r="BS13" s="16" t="s">
        <v>24</v>
      </c>
    </row>
    <row r="14" spans="1:74" ht="13.2">
      <c r="B14" s="19"/>
      <c r="E14" s="229" t="s">
        <v>32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29</v>
      </c>
      <c r="AN14" s="28" t="s">
        <v>32</v>
      </c>
      <c r="AR14" s="19"/>
      <c r="BE14" s="198"/>
      <c r="BS14" s="16" t="s">
        <v>24</v>
      </c>
    </row>
    <row r="15" spans="1:74" ht="6.9" customHeight="1">
      <c r="B15" s="19"/>
      <c r="AR15" s="19"/>
      <c r="BE15" s="198"/>
      <c r="BS15" s="16" t="s">
        <v>33</v>
      </c>
    </row>
    <row r="16" spans="1:74" ht="12" customHeight="1">
      <c r="B16" s="19"/>
      <c r="D16" s="26" t="s">
        <v>34</v>
      </c>
      <c r="AK16" s="26" t="s">
        <v>26</v>
      </c>
      <c r="AN16" s="24" t="s">
        <v>35</v>
      </c>
      <c r="AR16" s="19"/>
      <c r="BE16" s="198"/>
      <c r="BS16" s="16" t="s">
        <v>3</v>
      </c>
    </row>
    <row r="17" spans="2:71" ht="18.45" customHeight="1">
      <c r="B17" s="19"/>
      <c r="E17" s="24" t="s">
        <v>36</v>
      </c>
      <c r="AK17" s="26" t="s">
        <v>29</v>
      </c>
      <c r="AN17" s="24" t="s">
        <v>1</v>
      </c>
      <c r="AR17" s="19"/>
      <c r="BE17" s="198"/>
      <c r="BS17" s="16" t="s">
        <v>33</v>
      </c>
    </row>
    <row r="18" spans="2:71" ht="6.9" customHeight="1">
      <c r="B18" s="19"/>
      <c r="AR18" s="19"/>
      <c r="BE18" s="198"/>
      <c r="BS18" s="16" t="s">
        <v>24</v>
      </c>
    </row>
    <row r="19" spans="2:71" ht="12" customHeight="1">
      <c r="B19" s="19"/>
      <c r="D19" s="26" t="s">
        <v>37</v>
      </c>
      <c r="AK19" s="26" t="s">
        <v>26</v>
      </c>
      <c r="AN19" s="24" t="s">
        <v>1</v>
      </c>
      <c r="AR19" s="19"/>
      <c r="BE19" s="198"/>
      <c r="BS19" s="16" t="s">
        <v>24</v>
      </c>
    </row>
    <row r="20" spans="2:71" ht="18.45" customHeight="1">
      <c r="B20" s="19"/>
      <c r="E20" s="24" t="s">
        <v>38</v>
      </c>
      <c r="AK20" s="26" t="s">
        <v>29</v>
      </c>
      <c r="AN20" s="24" t="s">
        <v>1</v>
      </c>
      <c r="AR20" s="19"/>
      <c r="BE20" s="198"/>
      <c r="BS20" s="16" t="s">
        <v>33</v>
      </c>
    </row>
    <row r="21" spans="2:71" ht="6.9" customHeight="1">
      <c r="B21" s="19"/>
      <c r="AR21" s="19"/>
      <c r="BE21" s="198"/>
    </row>
    <row r="22" spans="2:71" ht="12" customHeight="1">
      <c r="B22" s="19"/>
      <c r="D22" s="26" t="s">
        <v>39</v>
      </c>
      <c r="AR22" s="19"/>
      <c r="BE22" s="198"/>
    </row>
    <row r="23" spans="2:71" ht="16.5" customHeight="1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198"/>
    </row>
    <row r="24" spans="2:71" ht="6.9" customHeight="1">
      <c r="B24" s="19"/>
      <c r="AR24" s="19"/>
      <c r="BE24" s="198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8"/>
    </row>
    <row r="26" spans="2:71" s="1" customFormat="1" ht="25.95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ROUND(AG94,0)</f>
        <v>0</v>
      </c>
      <c r="AL26" s="201"/>
      <c r="AM26" s="201"/>
      <c r="AN26" s="201"/>
      <c r="AO26" s="201"/>
      <c r="AR26" s="31"/>
      <c r="BE26" s="198"/>
    </row>
    <row r="27" spans="2:71" s="1" customFormat="1" ht="6.9" customHeight="1">
      <c r="B27" s="31"/>
      <c r="AR27" s="31"/>
      <c r="BE27" s="198"/>
    </row>
    <row r="28" spans="2:71" s="1" customFormat="1" ht="13.2">
      <c r="B28" s="31"/>
      <c r="L28" s="232" t="s">
        <v>41</v>
      </c>
      <c r="M28" s="232"/>
      <c r="N28" s="232"/>
      <c r="O28" s="232"/>
      <c r="P28" s="232"/>
      <c r="W28" s="232" t="s">
        <v>42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43</v>
      </c>
      <c r="AL28" s="232"/>
      <c r="AM28" s="232"/>
      <c r="AN28" s="232"/>
      <c r="AO28" s="232"/>
      <c r="AR28" s="31"/>
      <c r="BE28" s="198"/>
    </row>
    <row r="29" spans="2:71" s="2" customFormat="1" ht="14.4" customHeight="1">
      <c r="B29" s="35"/>
      <c r="D29" s="26" t="s">
        <v>44</v>
      </c>
      <c r="F29" s="26" t="s">
        <v>45</v>
      </c>
      <c r="L29" s="233">
        <v>0.21</v>
      </c>
      <c r="M29" s="196"/>
      <c r="N29" s="196"/>
      <c r="O29" s="196"/>
      <c r="P29" s="196"/>
      <c r="W29" s="195">
        <f>ROUND(AZ94, 0)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0)</f>
        <v>0</v>
      </c>
      <c r="AL29" s="196"/>
      <c r="AM29" s="196"/>
      <c r="AN29" s="196"/>
      <c r="AO29" s="196"/>
      <c r="AR29" s="35"/>
      <c r="BE29" s="199"/>
    </row>
    <row r="30" spans="2:71" s="2" customFormat="1" ht="14.4" customHeight="1">
      <c r="B30" s="35"/>
      <c r="F30" s="26" t="s">
        <v>46</v>
      </c>
      <c r="L30" s="233">
        <v>0.15</v>
      </c>
      <c r="M30" s="196"/>
      <c r="N30" s="196"/>
      <c r="O30" s="196"/>
      <c r="P30" s="196"/>
      <c r="W30" s="195">
        <f>ROUND(BA94, 0)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0)</f>
        <v>0</v>
      </c>
      <c r="AL30" s="196"/>
      <c r="AM30" s="196"/>
      <c r="AN30" s="196"/>
      <c r="AO30" s="196"/>
      <c r="AR30" s="35"/>
      <c r="BE30" s="199"/>
    </row>
    <row r="31" spans="2:71" s="2" customFormat="1" ht="14.4" hidden="1" customHeight="1">
      <c r="B31" s="35"/>
      <c r="F31" s="26" t="s">
        <v>47</v>
      </c>
      <c r="L31" s="233">
        <v>0.21</v>
      </c>
      <c r="M31" s="196"/>
      <c r="N31" s="196"/>
      <c r="O31" s="196"/>
      <c r="P31" s="196"/>
      <c r="W31" s="195">
        <f>ROUND(BB94, 0)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99"/>
    </row>
    <row r="32" spans="2:71" s="2" customFormat="1" ht="14.4" hidden="1" customHeight="1">
      <c r="B32" s="35"/>
      <c r="F32" s="26" t="s">
        <v>48</v>
      </c>
      <c r="L32" s="233">
        <v>0.15</v>
      </c>
      <c r="M32" s="196"/>
      <c r="N32" s="196"/>
      <c r="O32" s="196"/>
      <c r="P32" s="196"/>
      <c r="W32" s="195">
        <f>ROUND(BC94, 0)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99"/>
    </row>
    <row r="33" spans="2:57" s="2" customFormat="1" ht="14.4" hidden="1" customHeight="1">
      <c r="B33" s="35"/>
      <c r="F33" s="26" t="s">
        <v>49</v>
      </c>
      <c r="L33" s="233">
        <v>0</v>
      </c>
      <c r="M33" s="196"/>
      <c r="N33" s="196"/>
      <c r="O33" s="196"/>
      <c r="P33" s="196"/>
      <c r="W33" s="195">
        <f>ROUND(BD94, 0)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99"/>
    </row>
    <row r="34" spans="2:57" s="1" customFormat="1" ht="6.9" customHeight="1">
      <c r="B34" s="31"/>
      <c r="AR34" s="31"/>
      <c r="BE34" s="198"/>
    </row>
    <row r="35" spans="2:57" s="1" customFormat="1" ht="25.95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2" t="s">
        <v>52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0</v>
      </c>
      <c r="AL35" s="203"/>
      <c r="AM35" s="203"/>
      <c r="AN35" s="203"/>
      <c r="AO35" s="205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59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19-06B</v>
      </c>
      <c r="AR84" s="47"/>
    </row>
    <row r="85" spans="1:91" s="4" customFormat="1" ht="36.9" customHeight="1">
      <c r="B85" s="48"/>
      <c r="C85" s="49" t="s">
        <v>16</v>
      </c>
      <c r="L85" s="210" t="str">
        <f>K6</f>
        <v>Multifunkční seminární centrum 1.NP - Masarykovy tř.37, Opava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Opava</v>
      </c>
      <c r="AI87" s="26" t="s">
        <v>22</v>
      </c>
      <c r="AM87" s="212" t="str">
        <f>IF(AN8= "","",AN8)</f>
        <v>5. 2. 2019</v>
      </c>
      <c r="AN87" s="212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25</v>
      </c>
      <c r="L89" s="3" t="str">
        <f>IF(E11= "","",E11)</f>
        <v>Slezská univerzita v Opavě</v>
      </c>
      <c r="AI89" s="26" t="s">
        <v>34</v>
      </c>
      <c r="AM89" s="208" t="str">
        <f>IF(E17="","",E17)</f>
        <v xml:space="preserve">ing. Václav Č e c h </v>
      </c>
      <c r="AN89" s="209"/>
      <c r="AO89" s="209"/>
      <c r="AP89" s="209"/>
      <c r="AR89" s="31"/>
      <c r="AS89" s="213" t="s">
        <v>60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31</v>
      </c>
      <c r="L90" s="3" t="str">
        <f>IF(E14= "Vyplň údaj","",E14)</f>
        <v/>
      </c>
      <c r="AI90" s="26" t="s">
        <v>37</v>
      </c>
      <c r="AM90" s="208" t="str">
        <f>IF(E20="","",E20)</f>
        <v>Sandtner Vladimír</v>
      </c>
      <c r="AN90" s="209"/>
      <c r="AO90" s="209"/>
      <c r="AP90" s="209"/>
      <c r="AR90" s="31"/>
      <c r="AS90" s="215"/>
      <c r="AT90" s="216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8" customHeight="1">
      <c r="B91" s="31"/>
      <c r="AR91" s="31"/>
      <c r="AS91" s="215"/>
      <c r="AT91" s="216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7" t="s">
        <v>61</v>
      </c>
      <c r="D92" s="218"/>
      <c r="E92" s="218"/>
      <c r="F92" s="218"/>
      <c r="G92" s="218"/>
      <c r="H92" s="56"/>
      <c r="I92" s="219" t="s">
        <v>62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63</v>
      </c>
      <c r="AH92" s="218"/>
      <c r="AI92" s="218"/>
      <c r="AJ92" s="218"/>
      <c r="AK92" s="218"/>
      <c r="AL92" s="218"/>
      <c r="AM92" s="218"/>
      <c r="AN92" s="219" t="s">
        <v>64</v>
      </c>
      <c r="AO92" s="218"/>
      <c r="AP92" s="221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5">
        <f>ROUND(AG95,0)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6" t="s">
        <v>1</v>
      </c>
      <c r="AR94" s="62"/>
      <c r="AS94" s="67">
        <f>ROUND(AS95,0)</f>
        <v>0</v>
      </c>
      <c r="AT94" s="68">
        <f>ROUND(SUM(AV94:AW94),0)</f>
        <v>0</v>
      </c>
      <c r="AU94" s="69">
        <f>ROUND(AU95,5)</f>
        <v>0</v>
      </c>
      <c r="AV94" s="68">
        <f>ROUND(AZ94*L29,0)</f>
        <v>0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ROUND(AZ95,0)</f>
        <v>0</v>
      </c>
      <c r="BA94" s="68">
        <f>ROUND(BA95,0)</f>
        <v>0</v>
      </c>
      <c r="BB94" s="68">
        <f>ROUND(BB95,0)</f>
        <v>0</v>
      </c>
      <c r="BC94" s="68">
        <f>ROUND(BC95,0)</f>
        <v>0</v>
      </c>
      <c r="BD94" s="70">
        <f>ROUND(BD95,0)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4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224" t="s">
        <v>85</v>
      </c>
      <c r="E95" s="224"/>
      <c r="F95" s="224"/>
      <c r="G95" s="224"/>
      <c r="H95" s="224"/>
      <c r="I95" s="76"/>
      <c r="J95" s="224" t="s">
        <v>86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'01 - Stav.úpravy 1.NP obj...'!J30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77" t="s">
        <v>87</v>
      </c>
      <c r="AR95" s="74"/>
      <c r="AS95" s="78">
        <v>0</v>
      </c>
      <c r="AT95" s="79">
        <f>ROUND(SUM(AV95:AW95),0)</f>
        <v>0</v>
      </c>
      <c r="AU95" s="80">
        <f>'01 - Stav.úpravy 1.NP obj...'!P134</f>
        <v>0</v>
      </c>
      <c r="AV95" s="79">
        <f>'01 - Stav.úpravy 1.NP obj...'!J33</f>
        <v>0</v>
      </c>
      <c r="AW95" s="79">
        <f>'01 - Stav.úpravy 1.NP obj...'!J34</f>
        <v>0</v>
      </c>
      <c r="AX95" s="79">
        <f>'01 - Stav.úpravy 1.NP obj...'!J35</f>
        <v>0</v>
      </c>
      <c r="AY95" s="79">
        <f>'01 - Stav.úpravy 1.NP obj...'!J36</f>
        <v>0</v>
      </c>
      <c r="AZ95" s="79">
        <f>'01 - Stav.úpravy 1.NP obj...'!F33</f>
        <v>0</v>
      </c>
      <c r="BA95" s="79">
        <f>'01 - Stav.úpravy 1.NP obj...'!F34</f>
        <v>0</v>
      </c>
      <c r="BB95" s="79">
        <f>'01 - Stav.úpravy 1.NP obj...'!F35</f>
        <v>0</v>
      </c>
      <c r="BC95" s="79">
        <f>'01 - Stav.úpravy 1.NP obj...'!F36</f>
        <v>0</v>
      </c>
      <c r="BD95" s="81">
        <f>'01 - Stav.úpravy 1.NP obj...'!F37</f>
        <v>0</v>
      </c>
      <c r="BT95" s="82" t="s">
        <v>24</v>
      </c>
      <c r="BV95" s="82" t="s">
        <v>82</v>
      </c>
      <c r="BW95" s="82" t="s">
        <v>88</v>
      </c>
      <c r="BX95" s="82" t="s">
        <v>4</v>
      </c>
      <c r="CL95" s="82" t="s">
        <v>1</v>
      </c>
      <c r="CM95" s="82" t="s">
        <v>89</v>
      </c>
    </row>
    <row r="96" spans="1:91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Stav.úpravy 1.NP ob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5"/>
  <sheetViews>
    <sheetView showGridLines="0" tabSelected="1" topLeftCell="A143" workbookViewId="0">
      <selection activeCell="I291" sqref="I29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84"/>
      <c r="J3" s="18"/>
      <c r="K3" s="18"/>
      <c r="L3" s="19"/>
      <c r="AT3" s="16" t="s">
        <v>89</v>
      </c>
    </row>
    <row r="4" spans="2:46" ht="24.9" customHeight="1">
      <c r="B4" s="19"/>
      <c r="D4" s="20" t="s">
        <v>90</v>
      </c>
      <c r="L4" s="19"/>
      <c r="M4" s="85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4" t="str">
        <f>'Rekapitulace stavby'!K6</f>
        <v>Multifunkční seminární centrum 1.NP - Masarykovy tř.37, Opava</v>
      </c>
      <c r="F7" s="235"/>
      <c r="G7" s="235"/>
      <c r="H7" s="235"/>
      <c r="L7" s="19"/>
    </row>
    <row r="8" spans="2:46" s="1" customFormat="1" ht="12" customHeight="1">
      <c r="B8" s="31"/>
      <c r="D8" s="26" t="s">
        <v>91</v>
      </c>
      <c r="I8" s="86"/>
      <c r="L8" s="31"/>
    </row>
    <row r="9" spans="2:46" s="1" customFormat="1" ht="36.9" customHeight="1">
      <c r="B9" s="31"/>
      <c r="E9" s="210" t="s">
        <v>92</v>
      </c>
      <c r="F9" s="236"/>
      <c r="G9" s="236"/>
      <c r="H9" s="236"/>
      <c r="I9" s="86"/>
      <c r="L9" s="31"/>
    </row>
    <row r="10" spans="2:46" s="1" customFormat="1" ht="10.199999999999999">
      <c r="B10" s="31"/>
      <c r="I10" s="86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7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7" t="s">
        <v>22</v>
      </c>
      <c r="J12" s="51" t="str">
        <f>'Rekapitulace stavby'!AN8</f>
        <v>5. 2. 2019</v>
      </c>
      <c r="L12" s="31"/>
    </row>
    <row r="13" spans="2:46" s="1" customFormat="1" ht="10.8" customHeight="1">
      <c r="B13" s="31"/>
      <c r="I13" s="86"/>
      <c r="L13" s="31"/>
    </row>
    <row r="14" spans="2:46" s="1" customFormat="1" ht="12" customHeight="1">
      <c r="B14" s="31"/>
      <c r="D14" s="26" t="s">
        <v>25</v>
      </c>
      <c r="I14" s="87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87" t="s">
        <v>29</v>
      </c>
      <c r="J15" s="24" t="s">
        <v>30</v>
      </c>
      <c r="L15" s="31"/>
    </row>
    <row r="16" spans="2:46" s="1" customFormat="1" ht="6.9" customHeight="1">
      <c r="B16" s="31"/>
      <c r="I16" s="86"/>
      <c r="L16" s="31"/>
    </row>
    <row r="17" spans="2:12" s="1" customFormat="1" ht="12" customHeight="1">
      <c r="B17" s="31"/>
      <c r="D17" s="26" t="s">
        <v>31</v>
      </c>
      <c r="I17" s="87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7" t="str">
        <f>'Rekapitulace stavby'!E14</f>
        <v>Vyplň údaj</v>
      </c>
      <c r="F18" s="227"/>
      <c r="G18" s="227"/>
      <c r="H18" s="227"/>
      <c r="I18" s="87" t="s">
        <v>29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86"/>
      <c r="L19" s="31"/>
    </row>
    <row r="20" spans="2:12" s="1" customFormat="1" ht="12" customHeight="1">
      <c r="B20" s="31"/>
      <c r="D20" s="26" t="s">
        <v>34</v>
      </c>
      <c r="I20" s="87" t="s">
        <v>26</v>
      </c>
      <c r="J20" s="24" t="s">
        <v>35</v>
      </c>
      <c r="L20" s="31"/>
    </row>
    <row r="21" spans="2:12" s="1" customFormat="1" ht="18" customHeight="1">
      <c r="B21" s="31"/>
      <c r="E21" s="24" t="s">
        <v>36</v>
      </c>
      <c r="I21" s="87" t="s">
        <v>29</v>
      </c>
      <c r="J21" s="24" t="s">
        <v>1</v>
      </c>
      <c r="L21" s="31"/>
    </row>
    <row r="22" spans="2:12" s="1" customFormat="1" ht="6.9" customHeight="1">
      <c r="B22" s="31"/>
      <c r="I22" s="86"/>
      <c r="L22" s="31"/>
    </row>
    <row r="23" spans="2:12" s="1" customFormat="1" ht="12" customHeight="1">
      <c r="B23" s="31"/>
      <c r="D23" s="26" t="s">
        <v>37</v>
      </c>
      <c r="I23" s="87" t="s">
        <v>26</v>
      </c>
      <c r="J23" s="24" t="s">
        <v>1</v>
      </c>
      <c r="L23" s="31"/>
    </row>
    <row r="24" spans="2:12" s="1" customFormat="1" ht="18" customHeight="1">
      <c r="B24" s="31"/>
      <c r="E24" s="24" t="s">
        <v>38</v>
      </c>
      <c r="I24" s="87" t="s">
        <v>29</v>
      </c>
      <c r="J24" s="24" t="s">
        <v>1</v>
      </c>
      <c r="L24" s="31"/>
    </row>
    <row r="25" spans="2:12" s="1" customFormat="1" ht="6.9" customHeight="1">
      <c r="B25" s="31"/>
      <c r="I25" s="86"/>
      <c r="L25" s="31"/>
    </row>
    <row r="26" spans="2:12" s="1" customFormat="1" ht="12" customHeight="1">
      <c r="B26" s="31"/>
      <c r="D26" s="26" t="s">
        <v>39</v>
      </c>
      <c r="I26" s="86"/>
      <c r="L26" s="31"/>
    </row>
    <row r="27" spans="2:12" s="7" customFormat="1" ht="16.5" customHeight="1">
      <c r="B27" s="88"/>
      <c r="E27" s="231" t="s">
        <v>1</v>
      </c>
      <c r="F27" s="231"/>
      <c r="G27" s="231"/>
      <c r="H27" s="231"/>
      <c r="I27" s="89"/>
      <c r="L27" s="88"/>
    </row>
    <row r="28" spans="2:12" s="1" customFormat="1" ht="6.9" customHeight="1">
      <c r="B28" s="31"/>
      <c r="I28" s="86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0"/>
      <c r="J29" s="52"/>
      <c r="K29" s="52"/>
      <c r="L29" s="31"/>
    </row>
    <row r="30" spans="2:12" s="1" customFormat="1" ht="25.35" customHeight="1">
      <c r="B30" s="31"/>
      <c r="D30" s="91" t="s">
        <v>40</v>
      </c>
      <c r="I30" s="86"/>
      <c r="J30" s="65">
        <f>ROUND(J134, 0)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0"/>
      <c r="J31" s="52"/>
      <c r="K31" s="52"/>
      <c r="L31" s="31"/>
    </row>
    <row r="32" spans="2:12" s="1" customFormat="1" ht="14.4" customHeight="1">
      <c r="B32" s="31"/>
      <c r="F32" s="34" t="s">
        <v>42</v>
      </c>
      <c r="I32" s="92" t="s">
        <v>41</v>
      </c>
      <c r="J32" s="34" t="s">
        <v>43</v>
      </c>
      <c r="L32" s="31"/>
    </row>
    <row r="33" spans="2:12" s="1" customFormat="1" ht="14.4" customHeight="1">
      <c r="B33" s="31"/>
      <c r="D33" s="93" t="s">
        <v>44</v>
      </c>
      <c r="E33" s="26" t="s">
        <v>45</v>
      </c>
      <c r="F33" s="94">
        <f>ROUND((SUM(BE134:BE293)),  0)</f>
        <v>0</v>
      </c>
      <c r="I33" s="95">
        <v>0.21</v>
      </c>
      <c r="J33" s="94">
        <f>ROUND(((SUM(BE134:BE293))*I33),  0)</f>
        <v>0</v>
      </c>
      <c r="L33" s="31"/>
    </row>
    <row r="34" spans="2:12" s="1" customFormat="1" ht="14.4" customHeight="1">
      <c r="B34" s="31"/>
      <c r="E34" s="26" t="s">
        <v>46</v>
      </c>
      <c r="F34" s="94">
        <f>ROUND((SUM(BF134:BF293)),  0)</f>
        <v>0</v>
      </c>
      <c r="I34" s="95">
        <v>0.15</v>
      </c>
      <c r="J34" s="94">
        <f>ROUND(((SUM(BF134:BF293))*I34),  0)</f>
        <v>0</v>
      </c>
      <c r="L34" s="31"/>
    </row>
    <row r="35" spans="2:12" s="1" customFormat="1" ht="14.4" hidden="1" customHeight="1">
      <c r="B35" s="31"/>
      <c r="E35" s="26" t="s">
        <v>47</v>
      </c>
      <c r="F35" s="94">
        <f>ROUND((SUM(BG134:BG293)),  0)</f>
        <v>0</v>
      </c>
      <c r="I35" s="95">
        <v>0.21</v>
      </c>
      <c r="J35" s="94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94">
        <f>ROUND((SUM(BH134:BH293)),  0)</f>
        <v>0</v>
      </c>
      <c r="I36" s="95">
        <v>0.15</v>
      </c>
      <c r="J36" s="94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94">
        <f>ROUND((SUM(BI134:BI293)),  0)</f>
        <v>0</v>
      </c>
      <c r="I37" s="95">
        <v>0</v>
      </c>
      <c r="J37" s="94">
        <f>0</f>
        <v>0</v>
      </c>
      <c r="L37" s="31"/>
    </row>
    <row r="38" spans="2:12" s="1" customFormat="1" ht="6.9" customHeight="1">
      <c r="B38" s="31"/>
      <c r="I38" s="86"/>
      <c r="L38" s="31"/>
    </row>
    <row r="39" spans="2:12" s="1" customFormat="1" ht="25.35" customHeight="1">
      <c r="B39" s="31"/>
      <c r="C39" s="96"/>
      <c r="D39" s="97" t="s">
        <v>50</v>
      </c>
      <c r="E39" s="56"/>
      <c r="F39" s="56"/>
      <c r="G39" s="98" t="s">
        <v>51</v>
      </c>
      <c r="H39" s="99" t="s">
        <v>52</v>
      </c>
      <c r="I39" s="100"/>
      <c r="J39" s="101">
        <f>SUM(J30:J37)</f>
        <v>0</v>
      </c>
      <c r="K39" s="102"/>
      <c r="L39" s="31"/>
    </row>
    <row r="40" spans="2:12" s="1" customFormat="1" ht="14.4" customHeight="1">
      <c r="B40" s="31"/>
      <c r="I40" s="86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53</v>
      </c>
      <c r="E50" s="41"/>
      <c r="F50" s="41"/>
      <c r="G50" s="40" t="s">
        <v>54</v>
      </c>
      <c r="H50" s="41"/>
      <c r="I50" s="103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55</v>
      </c>
      <c r="E61" s="33"/>
      <c r="F61" s="104" t="s">
        <v>56</v>
      </c>
      <c r="G61" s="42" t="s">
        <v>55</v>
      </c>
      <c r="H61" s="33"/>
      <c r="I61" s="105"/>
      <c r="J61" s="106" t="s">
        <v>56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57</v>
      </c>
      <c r="E65" s="41"/>
      <c r="F65" s="41"/>
      <c r="G65" s="40" t="s">
        <v>58</v>
      </c>
      <c r="H65" s="41"/>
      <c r="I65" s="103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55</v>
      </c>
      <c r="E76" s="33"/>
      <c r="F76" s="104" t="s">
        <v>56</v>
      </c>
      <c r="G76" s="42" t="s">
        <v>55</v>
      </c>
      <c r="H76" s="33"/>
      <c r="I76" s="105"/>
      <c r="J76" s="106" t="s">
        <v>56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07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08"/>
      <c r="J81" s="46"/>
      <c r="K81" s="46"/>
      <c r="L81" s="31"/>
    </row>
    <row r="82" spans="2:47" s="1" customFormat="1" ht="24.9" customHeight="1">
      <c r="B82" s="31"/>
      <c r="C82" s="20" t="s">
        <v>93</v>
      </c>
      <c r="I82" s="86"/>
      <c r="L82" s="31"/>
    </row>
    <row r="83" spans="2:47" s="1" customFormat="1" ht="6.9" customHeight="1">
      <c r="B83" s="31"/>
      <c r="I83" s="86"/>
      <c r="L83" s="31"/>
    </row>
    <row r="84" spans="2:47" s="1" customFormat="1" ht="12" customHeight="1">
      <c r="B84" s="31"/>
      <c r="C84" s="26" t="s">
        <v>16</v>
      </c>
      <c r="I84" s="86"/>
      <c r="L84" s="31"/>
    </row>
    <row r="85" spans="2:47" s="1" customFormat="1" ht="16.5" customHeight="1">
      <c r="B85" s="31"/>
      <c r="E85" s="234" t="str">
        <f>E7</f>
        <v>Multifunkční seminární centrum 1.NP - Masarykovy tř.37, Opava</v>
      </c>
      <c r="F85" s="235"/>
      <c r="G85" s="235"/>
      <c r="H85" s="235"/>
      <c r="I85" s="86"/>
      <c r="L85" s="31"/>
    </row>
    <row r="86" spans="2:47" s="1" customFormat="1" ht="12" customHeight="1">
      <c r="B86" s="31"/>
      <c r="C86" s="26" t="s">
        <v>91</v>
      </c>
      <c r="I86" s="86"/>
      <c r="L86" s="31"/>
    </row>
    <row r="87" spans="2:47" s="1" customFormat="1" ht="16.5" customHeight="1">
      <c r="B87" s="31"/>
      <c r="E87" s="210" t="str">
        <f>E9</f>
        <v>01 - Stav.úpravy 1.NP objektu</v>
      </c>
      <c r="F87" s="236"/>
      <c r="G87" s="236"/>
      <c r="H87" s="236"/>
      <c r="I87" s="86"/>
      <c r="L87" s="31"/>
    </row>
    <row r="88" spans="2:47" s="1" customFormat="1" ht="6.9" customHeight="1">
      <c r="B88" s="31"/>
      <c r="I88" s="86"/>
      <c r="L88" s="31"/>
    </row>
    <row r="89" spans="2:47" s="1" customFormat="1" ht="12" customHeight="1">
      <c r="B89" s="31"/>
      <c r="C89" s="26" t="s">
        <v>20</v>
      </c>
      <c r="F89" s="24" t="str">
        <f>F12</f>
        <v>Opava</v>
      </c>
      <c r="I89" s="87" t="s">
        <v>22</v>
      </c>
      <c r="J89" s="51" t="str">
        <f>IF(J12="","",J12)</f>
        <v>5. 2. 2019</v>
      </c>
      <c r="L89" s="31"/>
    </row>
    <row r="90" spans="2:47" s="1" customFormat="1" ht="6.9" customHeight="1">
      <c r="B90" s="31"/>
      <c r="I90" s="86"/>
      <c r="L90" s="31"/>
    </row>
    <row r="91" spans="2:47" s="1" customFormat="1" ht="15.15" customHeight="1">
      <c r="B91" s="31"/>
      <c r="C91" s="26" t="s">
        <v>25</v>
      </c>
      <c r="F91" s="24" t="str">
        <f>E15</f>
        <v>Slezská univerzita v Opavě</v>
      </c>
      <c r="I91" s="87" t="s">
        <v>34</v>
      </c>
      <c r="J91" s="29" t="str">
        <f>E21</f>
        <v xml:space="preserve">ing. Václav Č e c h </v>
      </c>
      <c r="L91" s="31"/>
    </row>
    <row r="92" spans="2:47" s="1" customFormat="1" ht="15.15" customHeight="1">
      <c r="B92" s="31"/>
      <c r="C92" s="26" t="s">
        <v>31</v>
      </c>
      <c r="F92" s="24" t="str">
        <f>IF(E18="","",E18)</f>
        <v>Vyplň údaj</v>
      </c>
      <c r="I92" s="87" t="s">
        <v>37</v>
      </c>
      <c r="J92" s="29" t="str">
        <f>E24</f>
        <v>Sandtner Vladimír</v>
      </c>
      <c r="L92" s="31"/>
    </row>
    <row r="93" spans="2:47" s="1" customFormat="1" ht="10.35" customHeight="1">
      <c r="B93" s="31"/>
      <c r="I93" s="86"/>
      <c r="L93" s="31"/>
    </row>
    <row r="94" spans="2:47" s="1" customFormat="1" ht="29.25" customHeight="1">
      <c r="B94" s="31"/>
      <c r="C94" s="109" t="s">
        <v>94</v>
      </c>
      <c r="D94" s="96"/>
      <c r="E94" s="96"/>
      <c r="F94" s="96"/>
      <c r="G94" s="96"/>
      <c r="H94" s="96"/>
      <c r="I94" s="110"/>
      <c r="J94" s="111" t="s">
        <v>95</v>
      </c>
      <c r="K94" s="96"/>
      <c r="L94" s="31"/>
    </row>
    <row r="95" spans="2:47" s="1" customFormat="1" ht="10.35" customHeight="1">
      <c r="B95" s="31"/>
      <c r="I95" s="86"/>
      <c r="L95" s="31"/>
    </row>
    <row r="96" spans="2:47" s="1" customFormat="1" ht="22.8" customHeight="1">
      <c r="B96" s="31"/>
      <c r="C96" s="112" t="s">
        <v>96</v>
      </c>
      <c r="I96" s="86"/>
      <c r="J96" s="65">
        <f>J134</f>
        <v>0</v>
      </c>
      <c r="L96" s="31"/>
      <c r="AU96" s="16" t="s">
        <v>97</v>
      </c>
    </row>
    <row r="97" spans="2:12" s="8" customFormat="1" ht="24.9" customHeight="1">
      <c r="B97" s="113"/>
      <c r="D97" s="114" t="s">
        <v>98</v>
      </c>
      <c r="E97" s="115"/>
      <c r="F97" s="115"/>
      <c r="G97" s="115"/>
      <c r="H97" s="115"/>
      <c r="I97" s="116"/>
      <c r="J97" s="117">
        <f>J135</f>
        <v>0</v>
      </c>
      <c r="L97" s="113"/>
    </row>
    <row r="98" spans="2:12" s="9" customFormat="1" ht="19.95" customHeight="1">
      <c r="B98" s="118"/>
      <c r="D98" s="119" t="s">
        <v>99</v>
      </c>
      <c r="E98" s="120"/>
      <c r="F98" s="120"/>
      <c r="G98" s="120"/>
      <c r="H98" s="120"/>
      <c r="I98" s="121"/>
      <c r="J98" s="122">
        <f>J136</f>
        <v>0</v>
      </c>
      <c r="L98" s="118"/>
    </row>
    <row r="99" spans="2:12" s="9" customFormat="1" ht="19.95" customHeight="1">
      <c r="B99" s="118"/>
      <c r="D99" s="119" t="s">
        <v>100</v>
      </c>
      <c r="E99" s="120"/>
      <c r="F99" s="120"/>
      <c r="G99" s="120"/>
      <c r="H99" s="120"/>
      <c r="I99" s="121"/>
      <c r="J99" s="122">
        <f>J162</f>
        <v>0</v>
      </c>
      <c r="L99" s="118"/>
    </row>
    <row r="100" spans="2:12" s="9" customFormat="1" ht="19.95" customHeight="1">
      <c r="B100" s="118"/>
      <c r="D100" s="119" t="s">
        <v>101</v>
      </c>
      <c r="E100" s="120"/>
      <c r="F100" s="120"/>
      <c r="G100" s="120"/>
      <c r="H100" s="120"/>
      <c r="I100" s="121"/>
      <c r="J100" s="122">
        <f>J181</f>
        <v>0</v>
      </c>
      <c r="L100" s="118"/>
    </row>
    <row r="101" spans="2:12" s="9" customFormat="1" ht="19.95" customHeight="1">
      <c r="B101" s="118"/>
      <c r="D101" s="119" t="s">
        <v>102</v>
      </c>
      <c r="E101" s="120"/>
      <c r="F101" s="120"/>
      <c r="G101" s="120"/>
      <c r="H101" s="120"/>
      <c r="I101" s="121"/>
      <c r="J101" s="122">
        <f>J189</f>
        <v>0</v>
      </c>
      <c r="L101" s="118"/>
    </row>
    <row r="102" spans="2:12" s="9" customFormat="1" ht="19.95" customHeight="1">
      <c r="B102" s="118"/>
      <c r="D102" s="119" t="s">
        <v>103</v>
      </c>
      <c r="E102" s="120"/>
      <c r="F102" s="120"/>
      <c r="G102" s="120"/>
      <c r="H102" s="120"/>
      <c r="I102" s="121"/>
      <c r="J102" s="122">
        <f>J211</f>
        <v>0</v>
      </c>
      <c r="L102" s="118"/>
    </row>
    <row r="103" spans="2:12" s="9" customFormat="1" ht="19.95" customHeight="1">
      <c r="B103" s="118"/>
      <c r="D103" s="119" t="s">
        <v>104</v>
      </c>
      <c r="E103" s="120"/>
      <c r="F103" s="120"/>
      <c r="G103" s="120"/>
      <c r="H103" s="120"/>
      <c r="I103" s="121"/>
      <c r="J103" s="122">
        <f>J218</f>
        <v>0</v>
      </c>
      <c r="L103" s="118"/>
    </row>
    <row r="104" spans="2:12" s="8" customFormat="1" ht="24.9" customHeight="1">
      <c r="B104" s="113"/>
      <c r="D104" s="114" t="s">
        <v>105</v>
      </c>
      <c r="E104" s="115"/>
      <c r="F104" s="115"/>
      <c r="G104" s="115"/>
      <c r="H104" s="115"/>
      <c r="I104" s="116"/>
      <c r="J104" s="117">
        <f>J220</f>
        <v>0</v>
      </c>
      <c r="L104" s="113"/>
    </row>
    <row r="105" spans="2:12" s="9" customFormat="1" ht="19.95" customHeight="1">
      <c r="B105" s="118"/>
      <c r="D105" s="119" t="s">
        <v>106</v>
      </c>
      <c r="E105" s="120"/>
      <c r="F105" s="120"/>
      <c r="G105" s="120"/>
      <c r="H105" s="120"/>
      <c r="I105" s="121"/>
      <c r="J105" s="122">
        <f>J221</f>
        <v>0</v>
      </c>
      <c r="L105" s="118"/>
    </row>
    <row r="106" spans="2:12" s="9" customFormat="1" ht="19.95" customHeight="1">
      <c r="B106" s="118"/>
      <c r="D106" s="119" t="s">
        <v>107</v>
      </c>
      <c r="E106" s="120"/>
      <c r="F106" s="120"/>
      <c r="G106" s="120"/>
      <c r="H106" s="120"/>
      <c r="I106" s="121"/>
      <c r="J106" s="122">
        <f>J223</f>
        <v>0</v>
      </c>
      <c r="L106" s="118"/>
    </row>
    <row r="107" spans="2:12" s="9" customFormat="1" ht="19.95" customHeight="1">
      <c r="B107" s="118"/>
      <c r="D107" s="119" t="s">
        <v>108</v>
      </c>
      <c r="E107" s="120"/>
      <c r="F107" s="120"/>
      <c r="G107" s="120"/>
      <c r="H107" s="120"/>
      <c r="I107" s="121"/>
      <c r="J107" s="122">
        <f>J225</f>
        <v>0</v>
      </c>
      <c r="L107" s="118"/>
    </row>
    <row r="108" spans="2:12" s="9" customFormat="1" ht="19.95" customHeight="1">
      <c r="B108" s="118"/>
      <c r="D108" s="119" t="s">
        <v>109</v>
      </c>
      <c r="E108" s="120"/>
      <c r="F108" s="120"/>
      <c r="G108" s="120"/>
      <c r="H108" s="120"/>
      <c r="I108" s="121"/>
      <c r="J108" s="122">
        <f>J230</f>
        <v>0</v>
      </c>
      <c r="L108" s="118"/>
    </row>
    <row r="109" spans="2:12" s="9" customFormat="1" ht="19.95" customHeight="1">
      <c r="B109" s="118"/>
      <c r="D109" s="119" t="s">
        <v>110</v>
      </c>
      <c r="E109" s="120"/>
      <c r="F109" s="120"/>
      <c r="G109" s="120"/>
      <c r="H109" s="120"/>
      <c r="I109" s="121"/>
      <c r="J109" s="122">
        <f>J239</f>
        <v>0</v>
      </c>
      <c r="L109" s="118"/>
    </row>
    <row r="110" spans="2:12" s="9" customFormat="1" ht="19.95" customHeight="1">
      <c r="B110" s="118"/>
      <c r="D110" s="119" t="s">
        <v>111</v>
      </c>
      <c r="E110" s="120"/>
      <c r="F110" s="120"/>
      <c r="G110" s="120"/>
      <c r="H110" s="120"/>
      <c r="I110" s="121"/>
      <c r="J110" s="122">
        <f>J251</f>
        <v>0</v>
      </c>
      <c r="L110" s="118"/>
    </row>
    <row r="111" spans="2:12" s="9" customFormat="1" ht="19.95" customHeight="1">
      <c r="B111" s="118"/>
      <c r="D111" s="119" t="s">
        <v>112</v>
      </c>
      <c r="E111" s="120"/>
      <c r="F111" s="120"/>
      <c r="G111" s="120"/>
      <c r="H111" s="120"/>
      <c r="I111" s="121"/>
      <c r="J111" s="122">
        <f>J273</f>
        <v>0</v>
      </c>
      <c r="L111" s="118"/>
    </row>
    <row r="112" spans="2:12" s="8" customFormat="1" ht="24.9" customHeight="1">
      <c r="B112" s="113"/>
      <c r="D112" s="114" t="s">
        <v>113</v>
      </c>
      <c r="E112" s="115"/>
      <c r="F112" s="115"/>
      <c r="G112" s="115"/>
      <c r="H112" s="115"/>
      <c r="I112" s="116"/>
      <c r="J112" s="117">
        <f>J289</f>
        <v>0</v>
      </c>
      <c r="L112" s="113"/>
    </row>
    <row r="113" spans="2:12" s="9" customFormat="1" ht="19.95" customHeight="1">
      <c r="B113" s="118"/>
      <c r="D113" s="119" t="s">
        <v>114</v>
      </c>
      <c r="E113" s="120"/>
      <c r="F113" s="120"/>
      <c r="G113" s="120"/>
      <c r="H113" s="120"/>
      <c r="I113" s="121"/>
      <c r="J113" s="122">
        <f>J290</f>
        <v>0</v>
      </c>
      <c r="L113" s="118"/>
    </row>
    <row r="114" spans="2:12" s="9" customFormat="1" ht="19.95" customHeight="1">
      <c r="B114" s="118"/>
      <c r="D114" s="119" t="s">
        <v>115</v>
      </c>
      <c r="E114" s="120"/>
      <c r="F114" s="120"/>
      <c r="G114" s="120"/>
      <c r="H114" s="120"/>
      <c r="I114" s="121"/>
      <c r="J114" s="122">
        <f>J292</f>
        <v>0</v>
      </c>
      <c r="L114" s="118"/>
    </row>
    <row r="115" spans="2:12" s="1" customFormat="1" ht="21.75" customHeight="1">
      <c r="B115" s="31"/>
      <c r="I115" s="86"/>
      <c r="L115" s="31"/>
    </row>
    <row r="116" spans="2:12" s="1" customFormat="1" ht="6.9" customHeight="1">
      <c r="B116" s="43"/>
      <c r="C116" s="44"/>
      <c r="D116" s="44"/>
      <c r="E116" s="44"/>
      <c r="F116" s="44"/>
      <c r="G116" s="44"/>
      <c r="H116" s="44"/>
      <c r="I116" s="107"/>
      <c r="J116" s="44"/>
      <c r="K116" s="44"/>
      <c r="L116" s="31"/>
    </row>
    <row r="120" spans="2:12" s="1" customFormat="1" ht="6.9" customHeight="1">
      <c r="B120" s="45"/>
      <c r="C120" s="46"/>
      <c r="D120" s="46"/>
      <c r="E120" s="46"/>
      <c r="F120" s="46"/>
      <c r="G120" s="46"/>
      <c r="H120" s="46"/>
      <c r="I120" s="108"/>
      <c r="J120" s="46"/>
      <c r="K120" s="46"/>
      <c r="L120" s="31"/>
    </row>
    <row r="121" spans="2:12" s="1" customFormat="1" ht="24.9" customHeight="1">
      <c r="B121" s="31"/>
      <c r="C121" s="20" t="s">
        <v>116</v>
      </c>
      <c r="I121" s="86"/>
      <c r="L121" s="31"/>
    </row>
    <row r="122" spans="2:12" s="1" customFormat="1" ht="6.9" customHeight="1">
      <c r="B122" s="31"/>
      <c r="I122" s="86"/>
      <c r="L122" s="31"/>
    </row>
    <row r="123" spans="2:12" s="1" customFormat="1" ht="12" customHeight="1">
      <c r="B123" s="31"/>
      <c r="C123" s="26" t="s">
        <v>16</v>
      </c>
      <c r="I123" s="86"/>
      <c r="L123" s="31"/>
    </row>
    <row r="124" spans="2:12" s="1" customFormat="1" ht="16.5" customHeight="1">
      <c r="B124" s="31"/>
      <c r="E124" s="234" t="str">
        <f>E7</f>
        <v>Multifunkční seminární centrum 1.NP - Masarykovy tř.37, Opava</v>
      </c>
      <c r="F124" s="235"/>
      <c r="G124" s="235"/>
      <c r="H124" s="235"/>
      <c r="I124" s="86"/>
      <c r="L124" s="31"/>
    </row>
    <row r="125" spans="2:12" s="1" customFormat="1" ht="12" customHeight="1">
      <c r="B125" s="31"/>
      <c r="C125" s="26" t="s">
        <v>91</v>
      </c>
      <c r="I125" s="86"/>
      <c r="L125" s="31"/>
    </row>
    <row r="126" spans="2:12" s="1" customFormat="1" ht="16.5" customHeight="1">
      <c r="B126" s="31"/>
      <c r="E126" s="210" t="str">
        <f>E9</f>
        <v>01 - Stav.úpravy 1.NP objektu</v>
      </c>
      <c r="F126" s="236"/>
      <c r="G126" s="236"/>
      <c r="H126" s="236"/>
      <c r="I126" s="86"/>
      <c r="L126" s="31"/>
    </row>
    <row r="127" spans="2:12" s="1" customFormat="1" ht="6.9" customHeight="1">
      <c r="B127" s="31"/>
      <c r="I127" s="86"/>
      <c r="L127" s="31"/>
    </row>
    <row r="128" spans="2:12" s="1" customFormat="1" ht="12" customHeight="1">
      <c r="B128" s="31"/>
      <c r="C128" s="26" t="s">
        <v>20</v>
      </c>
      <c r="F128" s="24" t="str">
        <f>F12</f>
        <v>Opava</v>
      </c>
      <c r="I128" s="87" t="s">
        <v>22</v>
      </c>
      <c r="J128" s="51" t="str">
        <f>IF(J12="","",J12)</f>
        <v>5. 2. 2019</v>
      </c>
      <c r="L128" s="31"/>
    </row>
    <row r="129" spans="2:65" s="1" customFormat="1" ht="6.9" customHeight="1">
      <c r="B129" s="31"/>
      <c r="I129" s="86"/>
      <c r="L129" s="31"/>
    </row>
    <row r="130" spans="2:65" s="1" customFormat="1" ht="15.15" customHeight="1">
      <c r="B130" s="31"/>
      <c r="C130" s="26" t="s">
        <v>25</v>
      </c>
      <c r="F130" s="24" t="str">
        <f>E15</f>
        <v>Slezská univerzita v Opavě</v>
      </c>
      <c r="I130" s="87" t="s">
        <v>34</v>
      </c>
      <c r="J130" s="29" t="str">
        <f>E21</f>
        <v xml:space="preserve">ing. Václav Č e c h </v>
      </c>
      <c r="L130" s="31"/>
    </row>
    <row r="131" spans="2:65" s="1" customFormat="1" ht="15.15" customHeight="1">
      <c r="B131" s="31"/>
      <c r="C131" s="26" t="s">
        <v>31</v>
      </c>
      <c r="F131" s="24" t="str">
        <f>IF(E18="","",E18)</f>
        <v>Vyplň údaj</v>
      </c>
      <c r="I131" s="87" t="s">
        <v>37</v>
      </c>
      <c r="J131" s="29" t="str">
        <f>E24</f>
        <v>Sandtner Vladimír</v>
      </c>
      <c r="L131" s="31"/>
    </row>
    <row r="132" spans="2:65" s="1" customFormat="1" ht="10.35" customHeight="1">
      <c r="B132" s="31"/>
      <c r="I132" s="86"/>
      <c r="L132" s="31"/>
    </row>
    <row r="133" spans="2:65" s="10" customFormat="1" ht="29.25" customHeight="1">
      <c r="B133" s="123"/>
      <c r="C133" s="124" t="s">
        <v>117</v>
      </c>
      <c r="D133" s="125" t="s">
        <v>65</v>
      </c>
      <c r="E133" s="125" t="s">
        <v>61</v>
      </c>
      <c r="F133" s="125" t="s">
        <v>62</v>
      </c>
      <c r="G133" s="125" t="s">
        <v>118</v>
      </c>
      <c r="H133" s="125" t="s">
        <v>119</v>
      </c>
      <c r="I133" s="126" t="s">
        <v>120</v>
      </c>
      <c r="J133" s="127" t="s">
        <v>95</v>
      </c>
      <c r="K133" s="128" t="s">
        <v>121</v>
      </c>
      <c r="L133" s="123"/>
      <c r="M133" s="58" t="s">
        <v>1</v>
      </c>
      <c r="N133" s="59" t="s">
        <v>44</v>
      </c>
      <c r="O133" s="59" t="s">
        <v>122</v>
      </c>
      <c r="P133" s="59" t="s">
        <v>123</v>
      </c>
      <c r="Q133" s="59" t="s">
        <v>124</v>
      </c>
      <c r="R133" s="59" t="s">
        <v>125</v>
      </c>
      <c r="S133" s="59" t="s">
        <v>126</v>
      </c>
      <c r="T133" s="60" t="s">
        <v>127</v>
      </c>
    </row>
    <row r="134" spans="2:65" s="1" customFormat="1" ht="22.8" customHeight="1">
      <c r="B134" s="31"/>
      <c r="C134" s="63" t="s">
        <v>128</v>
      </c>
      <c r="I134" s="86"/>
      <c r="J134" s="129">
        <f>BK134</f>
        <v>0</v>
      </c>
      <c r="L134" s="31"/>
      <c r="M134" s="61"/>
      <c r="N134" s="52"/>
      <c r="O134" s="52"/>
      <c r="P134" s="130">
        <f>P135+P220+P289</f>
        <v>0</v>
      </c>
      <c r="Q134" s="52"/>
      <c r="R134" s="130">
        <f>R135+R220+R289</f>
        <v>5.6860801599999995</v>
      </c>
      <c r="S134" s="52"/>
      <c r="T134" s="131">
        <f>T135+T220+T289</f>
        <v>5.7504049999999998</v>
      </c>
      <c r="AT134" s="16" t="s">
        <v>79</v>
      </c>
      <c r="AU134" s="16" t="s">
        <v>97</v>
      </c>
      <c r="BK134" s="132">
        <f>BK135+BK220+BK289</f>
        <v>0</v>
      </c>
    </row>
    <row r="135" spans="2:65" s="11" customFormat="1" ht="25.95" customHeight="1">
      <c r="B135" s="133"/>
      <c r="D135" s="134" t="s">
        <v>79</v>
      </c>
      <c r="E135" s="135" t="s">
        <v>129</v>
      </c>
      <c r="F135" s="135" t="s">
        <v>130</v>
      </c>
      <c r="I135" s="136"/>
      <c r="J135" s="137">
        <f>BK135</f>
        <v>0</v>
      </c>
      <c r="L135" s="133"/>
      <c r="M135" s="138"/>
      <c r="N135" s="139"/>
      <c r="O135" s="139"/>
      <c r="P135" s="140">
        <f>P136+P162+P181+P189+P211+P218</f>
        <v>0</v>
      </c>
      <c r="Q135" s="139"/>
      <c r="R135" s="140">
        <f>R136+R162+R181+R189+R211+R218</f>
        <v>2.83349216</v>
      </c>
      <c r="S135" s="139"/>
      <c r="T135" s="141">
        <f>T136+T162+T181+T189+T211+T218</f>
        <v>4.7763</v>
      </c>
      <c r="AR135" s="134" t="s">
        <v>24</v>
      </c>
      <c r="AT135" s="142" t="s">
        <v>79</v>
      </c>
      <c r="AU135" s="142" t="s">
        <v>80</v>
      </c>
      <c r="AY135" s="134" t="s">
        <v>131</v>
      </c>
      <c r="BK135" s="143">
        <f>BK136+BK162+BK181+BK189+BK211+BK218</f>
        <v>0</v>
      </c>
    </row>
    <row r="136" spans="2:65" s="11" customFormat="1" ht="22.8" customHeight="1">
      <c r="B136" s="133"/>
      <c r="D136" s="134" t="s">
        <v>79</v>
      </c>
      <c r="E136" s="144" t="s">
        <v>132</v>
      </c>
      <c r="F136" s="144" t="s">
        <v>133</v>
      </c>
      <c r="I136" s="136"/>
      <c r="J136" s="145">
        <f>BK136</f>
        <v>0</v>
      </c>
      <c r="L136" s="133"/>
      <c r="M136" s="138"/>
      <c r="N136" s="139"/>
      <c r="O136" s="139"/>
      <c r="P136" s="140">
        <f>SUM(P137:P161)</f>
        <v>0</v>
      </c>
      <c r="Q136" s="139"/>
      <c r="R136" s="140">
        <f>SUM(R137:R161)</f>
        <v>2.3478951600000002</v>
      </c>
      <c r="S136" s="139"/>
      <c r="T136" s="141">
        <f>SUM(T137:T161)</f>
        <v>0</v>
      </c>
      <c r="AR136" s="134" t="s">
        <v>24</v>
      </c>
      <c r="AT136" s="142" t="s">
        <v>79</v>
      </c>
      <c r="AU136" s="142" t="s">
        <v>24</v>
      </c>
      <c r="AY136" s="134" t="s">
        <v>131</v>
      </c>
      <c r="BK136" s="143">
        <f>SUM(BK137:BK161)</f>
        <v>0</v>
      </c>
    </row>
    <row r="137" spans="2:65" s="1" customFormat="1" ht="24" customHeight="1">
      <c r="B137" s="146"/>
      <c r="C137" s="147" t="s">
        <v>24</v>
      </c>
      <c r="D137" s="147" t="s">
        <v>134</v>
      </c>
      <c r="E137" s="148" t="s">
        <v>135</v>
      </c>
      <c r="F137" s="149" t="s">
        <v>136</v>
      </c>
      <c r="G137" s="150" t="s">
        <v>137</v>
      </c>
      <c r="H137" s="151">
        <v>6.6280000000000001</v>
      </c>
      <c r="I137" s="152"/>
      <c r="J137" s="153">
        <f>ROUND(I137*H137,1)</f>
        <v>0</v>
      </c>
      <c r="K137" s="149" t="s">
        <v>138</v>
      </c>
      <c r="L137" s="31"/>
      <c r="M137" s="154" t="s">
        <v>1</v>
      </c>
      <c r="N137" s="155" t="s">
        <v>45</v>
      </c>
      <c r="O137" s="54"/>
      <c r="P137" s="156">
        <f>O137*H137</f>
        <v>0</v>
      </c>
      <c r="Q137" s="156">
        <v>0.10324999999999999</v>
      </c>
      <c r="R137" s="156">
        <f>Q137*H137</f>
        <v>0.68434099999999998</v>
      </c>
      <c r="S137" s="156">
        <v>0</v>
      </c>
      <c r="T137" s="157">
        <f>S137*H137</f>
        <v>0</v>
      </c>
      <c r="AR137" s="158" t="s">
        <v>139</v>
      </c>
      <c r="AT137" s="158" t="s">
        <v>134</v>
      </c>
      <c r="AU137" s="158" t="s">
        <v>89</v>
      </c>
      <c r="AY137" s="16" t="s">
        <v>131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6" t="s">
        <v>24</v>
      </c>
      <c r="BK137" s="159">
        <f>ROUND(I137*H137,1)</f>
        <v>0</v>
      </c>
      <c r="BL137" s="16" t="s">
        <v>139</v>
      </c>
      <c r="BM137" s="158" t="s">
        <v>140</v>
      </c>
    </row>
    <row r="138" spans="2:65" s="12" customFormat="1" ht="10.199999999999999">
      <c r="B138" s="160"/>
      <c r="D138" s="161" t="s">
        <v>141</v>
      </c>
      <c r="E138" s="162" t="s">
        <v>1</v>
      </c>
      <c r="F138" s="163" t="s">
        <v>142</v>
      </c>
      <c r="H138" s="164">
        <v>6.6280000000000001</v>
      </c>
      <c r="I138" s="165"/>
      <c r="L138" s="160"/>
      <c r="M138" s="166"/>
      <c r="N138" s="167"/>
      <c r="O138" s="167"/>
      <c r="P138" s="167"/>
      <c r="Q138" s="167"/>
      <c r="R138" s="167"/>
      <c r="S138" s="167"/>
      <c r="T138" s="168"/>
      <c r="AT138" s="162" t="s">
        <v>141</v>
      </c>
      <c r="AU138" s="162" t="s">
        <v>89</v>
      </c>
      <c r="AV138" s="12" t="s">
        <v>89</v>
      </c>
      <c r="AW138" s="12" t="s">
        <v>33</v>
      </c>
      <c r="AX138" s="12" t="s">
        <v>24</v>
      </c>
      <c r="AY138" s="162" t="s">
        <v>131</v>
      </c>
    </row>
    <row r="139" spans="2:65" s="1" customFormat="1" ht="24" customHeight="1">
      <c r="B139" s="146"/>
      <c r="C139" s="147" t="s">
        <v>89</v>
      </c>
      <c r="D139" s="147" t="s">
        <v>134</v>
      </c>
      <c r="E139" s="148" t="s">
        <v>143</v>
      </c>
      <c r="F139" s="149" t="s">
        <v>144</v>
      </c>
      <c r="G139" s="150" t="s">
        <v>145</v>
      </c>
      <c r="H139" s="151">
        <v>4.8</v>
      </c>
      <c r="I139" s="152"/>
      <c r="J139" s="153">
        <f>ROUND(I139*H139,1)</f>
        <v>0</v>
      </c>
      <c r="K139" s="149" t="s">
        <v>138</v>
      </c>
      <c r="L139" s="31"/>
      <c r="M139" s="154" t="s">
        <v>1</v>
      </c>
      <c r="N139" s="155" t="s">
        <v>45</v>
      </c>
      <c r="O139" s="54"/>
      <c r="P139" s="156">
        <f>O139*H139</f>
        <v>0</v>
      </c>
      <c r="Q139" s="156">
        <v>1.2E-4</v>
      </c>
      <c r="R139" s="156">
        <f>Q139*H139</f>
        <v>5.7600000000000001E-4</v>
      </c>
      <c r="S139" s="156">
        <v>0</v>
      </c>
      <c r="T139" s="157">
        <f>S139*H139</f>
        <v>0</v>
      </c>
      <c r="AR139" s="158" t="s">
        <v>139</v>
      </c>
      <c r="AT139" s="158" t="s">
        <v>134</v>
      </c>
      <c r="AU139" s="158" t="s">
        <v>89</v>
      </c>
      <c r="AY139" s="16" t="s">
        <v>131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6" t="s">
        <v>24</v>
      </c>
      <c r="BK139" s="159">
        <f>ROUND(I139*H139,1)</f>
        <v>0</v>
      </c>
      <c r="BL139" s="16" t="s">
        <v>139</v>
      </c>
      <c r="BM139" s="158" t="s">
        <v>146</v>
      </c>
    </row>
    <row r="140" spans="2:65" s="12" customFormat="1" ht="10.199999999999999">
      <c r="B140" s="160"/>
      <c r="D140" s="161" t="s">
        <v>141</v>
      </c>
      <c r="E140" s="162" t="s">
        <v>1</v>
      </c>
      <c r="F140" s="163" t="s">
        <v>147</v>
      </c>
      <c r="H140" s="164">
        <v>4.8</v>
      </c>
      <c r="I140" s="165"/>
      <c r="L140" s="160"/>
      <c r="M140" s="166"/>
      <c r="N140" s="167"/>
      <c r="O140" s="167"/>
      <c r="P140" s="167"/>
      <c r="Q140" s="167"/>
      <c r="R140" s="167"/>
      <c r="S140" s="167"/>
      <c r="T140" s="168"/>
      <c r="AT140" s="162" t="s">
        <v>141</v>
      </c>
      <c r="AU140" s="162" t="s">
        <v>89</v>
      </c>
      <c r="AV140" s="12" t="s">
        <v>89</v>
      </c>
      <c r="AW140" s="12" t="s">
        <v>33</v>
      </c>
      <c r="AX140" s="12" t="s">
        <v>24</v>
      </c>
      <c r="AY140" s="162" t="s">
        <v>131</v>
      </c>
    </row>
    <row r="141" spans="2:65" s="1" customFormat="1" ht="24" customHeight="1">
      <c r="B141" s="146"/>
      <c r="C141" s="147" t="s">
        <v>132</v>
      </c>
      <c r="D141" s="147" t="s">
        <v>134</v>
      </c>
      <c r="E141" s="148" t="s">
        <v>148</v>
      </c>
      <c r="F141" s="149" t="s">
        <v>149</v>
      </c>
      <c r="G141" s="150" t="s">
        <v>145</v>
      </c>
      <c r="H141" s="151">
        <v>4.5</v>
      </c>
      <c r="I141" s="152"/>
      <c r="J141" s="153">
        <f>ROUND(I141*H141,1)</f>
        <v>0</v>
      </c>
      <c r="K141" s="149" t="s">
        <v>138</v>
      </c>
      <c r="L141" s="31"/>
      <c r="M141" s="154" t="s">
        <v>1</v>
      </c>
      <c r="N141" s="155" t="s">
        <v>45</v>
      </c>
      <c r="O141" s="54"/>
      <c r="P141" s="156">
        <f>O141*H141</f>
        <v>0</v>
      </c>
      <c r="Q141" s="156">
        <v>1.2E-4</v>
      </c>
      <c r="R141" s="156">
        <f>Q141*H141</f>
        <v>5.4000000000000001E-4</v>
      </c>
      <c r="S141" s="156">
        <v>0</v>
      </c>
      <c r="T141" s="157">
        <f>S141*H141</f>
        <v>0</v>
      </c>
      <c r="AR141" s="158" t="s">
        <v>139</v>
      </c>
      <c r="AT141" s="158" t="s">
        <v>134</v>
      </c>
      <c r="AU141" s="158" t="s">
        <v>89</v>
      </c>
      <c r="AY141" s="16" t="s">
        <v>131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6" t="s">
        <v>24</v>
      </c>
      <c r="BK141" s="159">
        <f>ROUND(I141*H141,1)</f>
        <v>0</v>
      </c>
      <c r="BL141" s="16" t="s">
        <v>139</v>
      </c>
      <c r="BM141" s="158" t="s">
        <v>150</v>
      </c>
    </row>
    <row r="142" spans="2:65" s="12" customFormat="1" ht="10.199999999999999">
      <c r="B142" s="160"/>
      <c r="D142" s="161" t="s">
        <v>141</v>
      </c>
      <c r="E142" s="162" t="s">
        <v>1</v>
      </c>
      <c r="F142" s="163" t="s">
        <v>151</v>
      </c>
      <c r="H142" s="164">
        <v>4.5</v>
      </c>
      <c r="I142" s="165"/>
      <c r="L142" s="160"/>
      <c r="M142" s="166"/>
      <c r="N142" s="167"/>
      <c r="O142" s="167"/>
      <c r="P142" s="167"/>
      <c r="Q142" s="167"/>
      <c r="R142" s="167"/>
      <c r="S142" s="167"/>
      <c r="T142" s="168"/>
      <c r="AT142" s="162" t="s">
        <v>141</v>
      </c>
      <c r="AU142" s="162" t="s">
        <v>89</v>
      </c>
      <c r="AV142" s="12" t="s">
        <v>89</v>
      </c>
      <c r="AW142" s="12" t="s">
        <v>33</v>
      </c>
      <c r="AX142" s="12" t="s">
        <v>24</v>
      </c>
      <c r="AY142" s="162" t="s">
        <v>131</v>
      </c>
    </row>
    <row r="143" spans="2:65" s="1" customFormat="1" ht="24" customHeight="1">
      <c r="B143" s="146"/>
      <c r="C143" s="147" t="s">
        <v>139</v>
      </c>
      <c r="D143" s="147" t="s">
        <v>134</v>
      </c>
      <c r="E143" s="148" t="s">
        <v>152</v>
      </c>
      <c r="F143" s="149" t="s">
        <v>153</v>
      </c>
      <c r="G143" s="150" t="s">
        <v>154</v>
      </c>
      <c r="H143" s="151">
        <v>1</v>
      </c>
      <c r="I143" s="152"/>
      <c r="J143" s="153">
        <f>ROUND(I143*H143,1)</f>
        <v>0</v>
      </c>
      <c r="K143" s="149" t="s">
        <v>138</v>
      </c>
      <c r="L143" s="31"/>
      <c r="M143" s="154" t="s">
        <v>1</v>
      </c>
      <c r="N143" s="155" t="s">
        <v>45</v>
      </c>
      <c r="O143" s="54"/>
      <c r="P143" s="156">
        <f>O143*H143</f>
        <v>0</v>
      </c>
      <c r="Q143" s="156">
        <v>3.9629999999999999E-2</v>
      </c>
      <c r="R143" s="156">
        <f>Q143*H143</f>
        <v>3.9629999999999999E-2</v>
      </c>
      <c r="S143" s="156">
        <v>0</v>
      </c>
      <c r="T143" s="157">
        <f>S143*H143</f>
        <v>0</v>
      </c>
      <c r="AR143" s="158" t="s">
        <v>139</v>
      </c>
      <c r="AT143" s="158" t="s">
        <v>134</v>
      </c>
      <c r="AU143" s="158" t="s">
        <v>89</v>
      </c>
      <c r="AY143" s="16" t="s">
        <v>131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6" t="s">
        <v>24</v>
      </c>
      <c r="BK143" s="159">
        <f>ROUND(I143*H143,1)</f>
        <v>0</v>
      </c>
      <c r="BL143" s="16" t="s">
        <v>139</v>
      </c>
      <c r="BM143" s="158" t="s">
        <v>155</v>
      </c>
    </row>
    <row r="144" spans="2:65" s="12" customFormat="1" ht="10.199999999999999">
      <c r="B144" s="160"/>
      <c r="D144" s="161" t="s">
        <v>141</v>
      </c>
      <c r="E144" s="162" t="s">
        <v>1</v>
      </c>
      <c r="F144" s="163" t="s">
        <v>156</v>
      </c>
      <c r="H144" s="164">
        <v>1</v>
      </c>
      <c r="I144" s="165"/>
      <c r="L144" s="160"/>
      <c r="M144" s="166"/>
      <c r="N144" s="167"/>
      <c r="O144" s="167"/>
      <c r="P144" s="167"/>
      <c r="Q144" s="167"/>
      <c r="R144" s="167"/>
      <c r="S144" s="167"/>
      <c r="T144" s="168"/>
      <c r="AT144" s="162" t="s">
        <v>141</v>
      </c>
      <c r="AU144" s="162" t="s">
        <v>89</v>
      </c>
      <c r="AV144" s="12" t="s">
        <v>89</v>
      </c>
      <c r="AW144" s="12" t="s">
        <v>33</v>
      </c>
      <c r="AX144" s="12" t="s">
        <v>24</v>
      </c>
      <c r="AY144" s="162" t="s">
        <v>131</v>
      </c>
    </row>
    <row r="145" spans="2:65" s="1" customFormat="1" ht="16.5" customHeight="1">
      <c r="B145" s="146"/>
      <c r="C145" s="147" t="s">
        <v>157</v>
      </c>
      <c r="D145" s="147" t="s">
        <v>134</v>
      </c>
      <c r="E145" s="148" t="s">
        <v>158</v>
      </c>
      <c r="F145" s="149" t="s">
        <v>159</v>
      </c>
      <c r="G145" s="150" t="s">
        <v>137</v>
      </c>
      <c r="H145" s="151">
        <v>2.2000000000000002</v>
      </c>
      <c r="I145" s="152"/>
      <c r="J145" s="153">
        <f>ROUND(I145*H145,1)</f>
        <v>0</v>
      </c>
      <c r="K145" s="149" t="s">
        <v>138</v>
      </c>
      <c r="L145" s="31"/>
      <c r="M145" s="154" t="s">
        <v>1</v>
      </c>
      <c r="N145" s="155" t="s">
        <v>45</v>
      </c>
      <c r="O145" s="54"/>
      <c r="P145" s="156">
        <f>O145*H145</f>
        <v>0</v>
      </c>
      <c r="Q145" s="156">
        <v>0.26723000000000002</v>
      </c>
      <c r="R145" s="156">
        <f>Q145*H145</f>
        <v>0.58790600000000015</v>
      </c>
      <c r="S145" s="156">
        <v>0</v>
      </c>
      <c r="T145" s="157">
        <f>S145*H145</f>
        <v>0</v>
      </c>
      <c r="AR145" s="158" t="s">
        <v>139</v>
      </c>
      <c r="AT145" s="158" t="s">
        <v>134</v>
      </c>
      <c r="AU145" s="158" t="s">
        <v>89</v>
      </c>
      <c r="AY145" s="16" t="s">
        <v>131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6" t="s">
        <v>24</v>
      </c>
      <c r="BK145" s="159">
        <f>ROUND(I145*H145,1)</f>
        <v>0</v>
      </c>
      <c r="BL145" s="16" t="s">
        <v>139</v>
      </c>
      <c r="BM145" s="158" t="s">
        <v>160</v>
      </c>
    </row>
    <row r="146" spans="2:65" s="12" customFormat="1" ht="10.199999999999999">
      <c r="B146" s="160"/>
      <c r="D146" s="161" t="s">
        <v>141</v>
      </c>
      <c r="E146" s="162" t="s">
        <v>1</v>
      </c>
      <c r="F146" s="163" t="s">
        <v>161</v>
      </c>
      <c r="H146" s="164">
        <v>0.63</v>
      </c>
      <c r="I146" s="165"/>
      <c r="L146" s="160"/>
      <c r="M146" s="166"/>
      <c r="N146" s="167"/>
      <c r="O146" s="167"/>
      <c r="P146" s="167"/>
      <c r="Q146" s="167"/>
      <c r="R146" s="167"/>
      <c r="S146" s="167"/>
      <c r="T146" s="168"/>
      <c r="AT146" s="162" t="s">
        <v>141</v>
      </c>
      <c r="AU146" s="162" t="s">
        <v>89</v>
      </c>
      <c r="AV146" s="12" t="s">
        <v>89</v>
      </c>
      <c r="AW146" s="12" t="s">
        <v>33</v>
      </c>
      <c r="AX146" s="12" t="s">
        <v>80</v>
      </c>
      <c r="AY146" s="162" t="s">
        <v>131</v>
      </c>
    </row>
    <row r="147" spans="2:65" s="12" customFormat="1" ht="10.199999999999999">
      <c r="B147" s="160"/>
      <c r="D147" s="161" t="s">
        <v>141</v>
      </c>
      <c r="E147" s="162" t="s">
        <v>1</v>
      </c>
      <c r="F147" s="163" t="s">
        <v>162</v>
      </c>
      <c r="H147" s="164">
        <v>1.57</v>
      </c>
      <c r="I147" s="165"/>
      <c r="L147" s="160"/>
      <c r="M147" s="166"/>
      <c r="N147" s="167"/>
      <c r="O147" s="167"/>
      <c r="P147" s="167"/>
      <c r="Q147" s="167"/>
      <c r="R147" s="167"/>
      <c r="S147" s="167"/>
      <c r="T147" s="168"/>
      <c r="AT147" s="162" t="s">
        <v>141</v>
      </c>
      <c r="AU147" s="162" t="s">
        <v>89</v>
      </c>
      <c r="AV147" s="12" t="s">
        <v>89</v>
      </c>
      <c r="AW147" s="12" t="s">
        <v>33</v>
      </c>
      <c r="AX147" s="12" t="s">
        <v>80</v>
      </c>
      <c r="AY147" s="162" t="s">
        <v>131</v>
      </c>
    </row>
    <row r="148" spans="2:65" s="13" customFormat="1" ht="10.199999999999999">
      <c r="B148" s="169"/>
      <c r="D148" s="161" t="s">
        <v>141</v>
      </c>
      <c r="E148" s="170" t="s">
        <v>1</v>
      </c>
      <c r="F148" s="171" t="s">
        <v>163</v>
      </c>
      <c r="H148" s="172">
        <v>2.2000000000000002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141</v>
      </c>
      <c r="AU148" s="170" t="s">
        <v>89</v>
      </c>
      <c r="AV148" s="13" t="s">
        <v>139</v>
      </c>
      <c r="AW148" s="13" t="s">
        <v>33</v>
      </c>
      <c r="AX148" s="13" t="s">
        <v>24</v>
      </c>
      <c r="AY148" s="170" t="s">
        <v>131</v>
      </c>
    </row>
    <row r="149" spans="2:65" s="1" customFormat="1" ht="24" customHeight="1">
      <c r="B149" s="146"/>
      <c r="C149" s="147" t="s">
        <v>164</v>
      </c>
      <c r="D149" s="147" t="s">
        <v>134</v>
      </c>
      <c r="E149" s="148" t="s">
        <v>165</v>
      </c>
      <c r="F149" s="149" t="s">
        <v>166</v>
      </c>
      <c r="G149" s="150" t="s">
        <v>167</v>
      </c>
      <c r="H149" s="151">
        <v>0.14299999999999999</v>
      </c>
      <c r="I149" s="152"/>
      <c r="J149" s="153">
        <f>ROUND(I149*H149,1)</f>
        <v>0</v>
      </c>
      <c r="K149" s="149" t="s">
        <v>138</v>
      </c>
      <c r="L149" s="31"/>
      <c r="M149" s="154" t="s">
        <v>1</v>
      </c>
      <c r="N149" s="155" t="s">
        <v>45</v>
      </c>
      <c r="O149" s="54"/>
      <c r="P149" s="156">
        <f>O149*H149</f>
        <v>0</v>
      </c>
      <c r="Q149" s="156">
        <v>1.0900000000000001</v>
      </c>
      <c r="R149" s="156">
        <f>Q149*H149</f>
        <v>0.15587000000000001</v>
      </c>
      <c r="S149" s="156">
        <v>0</v>
      </c>
      <c r="T149" s="157">
        <f>S149*H149</f>
        <v>0</v>
      </c>
      <c r="AR149" s="158" t="s">
        <v>139</v>
      </c>
      <c r="AT149" s="158" t="s">
        <v>134</v>
      </c>
      <c r="AU149" s="158" t="s">
        <v>89</v>
      </c>
      <c r="AY149" s="16" t="s">
        <v>131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6" t="s">
        <v>24</v>
      </c>
      <c r="BK149" s="159">
        <f>ROUND(I149*H149,1)</f>
        <v>0</v>
      </c>
      <c r="BL149" s="16" t="s">
        <v>139</v>
      </c>
      <c r="BM149" s="158" t="s">
        <v>168</v>
      </c>
    </row>
    <row r="150" spans="2:65" s="12" customFormat="1" ht="10.199999999999999">
      <c r="B150" s="160"/>
      <c r="D150" s="161" t="s">
        <v>141</v>
      </c>
      <c r="E150" s="162" t="s">
        <v>1</v>
      </c>
      <c r="F150" s="163" t="s">
        <v>169</v>
      </c>
      <c r="H150" s="164">
        <v>9.2999999999999999E-2</v>
      </c>
      <c r="I150" s="165"/>
      <c r="L150" s="160"/>
      <c r="M150" s="166"/>
      <c r="N150" s="167"/>
      <c r="O150" s="167"/>
      <c r="P150" s="167"/>
      <c r="Q150" s="167"/>
      <c r="R150" s="167"/>
      <c r="S150" s="167"/>
      <c r="T150" s="168"/>
      <c r="AT150" s="162" t="s">
        <v>141</v>
      </c>
      <c r="AU150" s="162" t="s">
        <v>89</v>
      </c>
      <c r="AV150" s="12" t="s">
        <v>89</v>
      </c>
      <c r="AW150" s="12" t="s">
        <v>33</v>
      </c>
      <c r="AX150" s="12" t="s">
        <v>80</v>
      </c>
      <c r="AY150" s="162" t="s">
        <v>131</v>
      </c>
    </row>
    <row r="151" spans="2:65" s="12" customFormat="1" ht="10.199999999999999">
      <c r="B151" s="160"/>
      <c r="D151" s="161" t="s">
        <v>141</v>
      </c>
      <c r="E151" s="162" t="s">
        <v>1</v>
      </c>
      <c r="F151" s="163" t="s">
        <v>170</v>
      </c>
      <c r="H151" s="164">
        <v>0.05</v>
      </c>
      <c r="I151" s="165"/>
      <c r="L151" s="160"/>
      <c r="M151" s="166"/>
      <c r="N151" s="167"/>
      <c r="O151" s="167"/>
      <c r="P151" s="167"/>
      <c r="Q151" s="167"/>
      <c r="R151" s="167"/>
      <c r="S151" s="167"/>
      <c r="T151" s="168"/>
      <c r="AT151" s="162" t="s">
        <v>141</v>
      </c>
      <c r="AU151" s="162" t="s">
        <v>89</v>
      </c>
      <c r="AV151" s="12" t="s">
        <v>89</v>
      </c>
      <c r="AW151" s="12" t="s">
        <v>33</v>
      </c>
      <c r="AX151" s="12" t="s">
        <v>80</v>
      </c>
      <c r="AY151" s="162" t="s">
        <v>131</v>
      </c>
    </row>
    <row r="152" spans="2:65" s="13" customFormat="1" ht="10.199999999999999">
      <c r="B152" s="169"/>
      <c r="D152" s="161" t="s">
        <v>141</v>
      </c>
      <c r="E152" s="170" t="s">
        <v>1</v>
      </c>
      <c r="F152" s="171" t="s">
        <v>163</v>
      </c>
      <c r="H152" s="172">
        <v>0.14299999999999999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141</v>
      </c>
      <c r="AU152" s="170" t="s">
        <v>89</v>
      </c>
      <c r="AV152" s="13" t="s">
        <v>139</v>
      </c>
      <c r="AW152" s="13" t="s">
        <v>33</v>
      </c>
      <c r="AX152" s="13" t="s">
        <v>24</v>
      </c>
      <c r="AY152" s="170" t="s">
        <v>131</v>
      </c>
    </row>
    <row r="153" spans="2:65" s="1" customFormat="1" ht="16.5" customHeight="1">
      <c r="B153" s="146"/>
      <c r="C153" s="147" t="s">
        <v>171</v>
      </c>
      <c r="D153" s="147" t="s">
        <v>134</v>
      </c>
      <c r="E153" s="148" t="s">
        <v>172</v>
      </c>
      <c r="F153" s="149" t="s">
        <v>173</v>
      </c>
      <c r="G153" s="150" t="s">
        <v>174</v>
      </c>
      <c r="H153" s="151">
        <v>0.158</v>
      </c>
      <c r="I153" s="152"/>
      <c r="J153" s="153">
        <f>ROUND(I153*H153,1)</f>
        <v>0</v>
      </c>
      <c r="K153" s="149" t="s">
        <v>138</v>
      </c>
      <c r="L153" s="31"/>
      <c r="M153" s="154" t="s">
        <v>1</v>
      </c>
      <c r="N153" s="155" t="s">
        <v>45</v>
      </c>
      <c r="O153" s="54"/>
      <c r="P153" s="156">
        <f>O153*H153</f>
        <v>0</v>
      </c>
      <c r="Q153" s="156">
        <v>1.94302</v>
      </c>
      <c r="R153" s="156">
        <f>Q153*H153</f>
        <v>0.30699715999999999</v>
      </c>
      <c r="S153" s="156">
        <v>0</v>
      </c>
      <c r="T153" s="157">
        <f>S153*H153</f>
        <v>0</v>
      </c>
      <c r="AR153" s="158" t="s">
        <v>139</v>
      </c>
      <c r="AT153" s="158" t="s">
        <v>134</v>
      </c>
      <c r="AU153" s="158" t="s">
        <v>89</v>
      </c>
      <c r="AY153" s="16" t="s">
        <v>131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6" t="s">
        <v>24</v>
      </c>
      <c r="BK153" s="159">
        <f>ROUND(I153*H153,1)</f>
        <v>0</v>
      </c>
      <c r="BL153" s="16" t="s">
        <v>139</v>
      </c>
      <c r="BM153" s="158" t="s">
        <v>175</v>
      </c>
    </row>
    <row r="154" spans="2:65" s="12" customFormat="1" ht="10.199999999999999">
      <c r="B154" s="160"/>
      <c r="D154" s="161" t="s">
        <v>141</v>
      </c>
      <c r="E154" s="162" t="s">
        <v>1</v>
      </c>
      <c r="F154" s="163" t="s">
        <v>176</v>
      </c>
      <c r="H154" s="164">
        <v>0.158</v>
      </c>
      <c r="I154" s="165"/>
      <c r="L154" s="160"/>
      <c r="M154" s="166"/>
      <c r="N154" s="167"/>
      <c r="O154" s="167"/>
      <c r="P154" s="167"/>
      <c r="Q154" s="167"/>
      <c r="R154" s="167"/>
      <c r="S154" s="167"/>
      <c r="T154" s="168"/>
      <c r="AT154" s="162" t="s">
        <v>141</v>
      </c>
      <c r="AU154" s="162" t="s">
        <v>89</v>
      </c>
      <c r="AV154" s="12" t="s">
        <v>89</v>
      </c>
      <c r="AW154" s="12" t="s">
        <v>33</v>
      </c>
      <c r="AX154" s="12" t="s">
        <v>24</v>
      </c>
      <c r="AY154" s="162" t="s">
        <v>131</v>
      </c>
    </row>
    <row r="155" spans="2:65" s="1" customFormat="1" ht="24" customHeight="1">
      <c r="B155" s="146"/>
      <c r="C155" s="147" t="s">
        <v>177</v>
      </c>
      <c r="D155" s="147" t="s">
        <v>134</v>
      </c>
      <c r="E155" s="148" t="s">
        <v>178</v>
      </c>
      <c r="F155" s="149" t="s">
        <v>179</v>
      </c>
      <c r="G155" s="150" t="s">
        <v>154</v>
      </c>
      <c r="H155" s="151">
        <v>4</v>
      </c>
      <c r="I155" s="152"/>
      <c r="J155" s="153">
        <f>ROUND(I155*H155,1)</f>
        <v>0</v>
      </c>
      <c r="K155" s="149" t="s">
        <v>138</v>
      </c>
      <c r="L155" s="31"/>
      <c r="M155" s="154" t="s">
        <v>1</v>
      </c>
      <c r="N155" s="155" t="s">
        <v>45</v>
      </c>
      <c r="O155" s="54"/>
      <c r="P155" s="156">
        <f>O155*H155</f>
        <v>0</v>
      </c>
      <c r="Q155" s="156">
        <v>5.6499999999999996E-3</v>
      </c>
      <c r="R155" s="156">
        <f>Q155*H155</f>
        <v>2.2599999999999999E-2</v>
      </c>
      <c r="S155" s="156">
        <v>0</v>
      </c>
      <c r="T155" s="157">
        <f>S155*H155</f>
        <v>0</v>
      </c>
      <c r="AR155" s="158" t="s">
        <v>139</v>
      </c>
      <c r="AT155" s="158" t="s">
        <v>134</v>
      </c>
      <c r="AU155" s="158" t="s">
        <v>89</v>
      </c>
      <c r="AY155" s="16" t="s">
        <v>131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6" t="s">
        <v>24</v>
      </c>
      <c r="BK155" s="159">
        <f>ROUND(I155*H155,1)</f>
        <v>0</v>
      </c>
      <c r="BL155" s="16" t="s">
        <v>139</v>
      </c>
      <c r="BM155" s="158" t="s">
        <v>180</v>
      </c>
    </row>
    <row r="156" spans="2:65" s="1" customFormat="1" ht="24" customHeight="1">
      <c r="B156" s="146"/>
      <c r="C156" s="147" t="s">
        <v>181</v>
      </c>
      <c r="D156" s="147" t="s">
        <v>134</v>
      </c>
      <c r="E156" s="148" t="s">
        <v>182</v>
      </c>
      <c r="F156" s="149" t="s">
        <v>183</v>
      </c>
      <c r="G156" s="150" t="s">
        <v>137</v>
      </c>
      <c r="H156" s="151">
        <v>1.8</v>
      </c>
      <c r="I156" s="152"/>
      <c r="J156" s="153">
        <f>ROUND(I156*H156,1)</f>
        <v>0</v>
      </c>
      <c r="K156" s="149" t="s">
        <v>138</v>
      </c>
      <c r="L156" s="31"/>
      <c r="M156" s="154" t="s">
        <v>1</v>
      </c>
      <c r="N156" s="155" t="s">
        <v>45</v>
      </c>
      <c r="O156" s="54"/>
      <c r="P156" s="156">
        <f>O156*H156</f>
        <v>0</v>
      </c>
      <c r="Q156" s="156">
        <v>0.17818000000000001</v>
      </c>
      <c r="R156" s="156">
        <f>Q156*H156</f>
        <v>0.32072400000000001</v>
      </c>
      <c r="S156" s="156">
        <v>0</v>
      </c>
      <c r="T156" s="157">
        <f>S156*H156</f>
        <v>0</v>
      </c>
      <c r="AR156" s="158" t="s">
        <v>139</v>
      </c>
      <c r="AT156" s="158" t="s">
        <v>134</v>
      </c>
      <c r="AU156" s="158" t="s">
        <v>89</v>
      </c>
      <c r="AY156" s="16" t="s">
        <v>131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6" t="s">
        <v>24</v>
      </c>
      <c r="BK156" s="159">
        <f>ROUND(I156*H156,1)</f>
        <v>0</v>
      </c>
      <c r="BL156" s="16" t="s">
        <v>139</v>
      </c>
      <c r="BM156" s="158" t="s">
        <v>184</v>
      </c>
    </row>
    <row r="157" spans="2:65" s="12" customFormat="1" ht="10.199999999999999">
      <c r="B157" s="160"/>
      <c r="D157" s="161" t="s">
        <v>141</v>
      </c>
      <c r="E157" s="162" t="s">
        <v>1</v>
      </c>
      <c r="F157" s="163" t="s">
        <v>185</v>
      </c>
      <c r="H157" s="164">
        <v>0.42</v>
      </c>
      <c r="I157" s="165"/>
      <c r="L157" s="160"/>
      <c r="M157" s="166"/>
      <c r="N157" s="167"/>
      <c r="O157" s="167"/>
      <c r="P157" s="167"/>
      <c r="Q157" s="167"/>
      <c r="R157" s="167"/>
      <c r="S157" s="167"/>
      <c r="T157" s="168"/>
      <c r="AT157" s="162" t="s">
        <v>141</v>
      </c>
      <c r="AU157" s="162" t="s">
        <v>89</v>
      </c>
      <c r="AV157" s="12" t="s">
        <v>89</v>
      </c>
      <c r="AW157" s="12" t="s">
        <v>33</v>
      </c>
      <c r="AX157" s="12" t="s">
        <v>80</v>
      </c>
      <c r="AY157" s="162" t="s">
        <v>131</v>
      </c>
    </row>
    <row r="158" spans="2:65" s="12" customFormat="1" ht="10.199999999999999">
      <c r="B158" s="160"/>
      <c r="D158" s="161" t="s">
        <v>141</v>
      </c>
      <c r="E158" s="162" t="s">
        <v>1</v>
      </c>
      <c r="F158" s="163" t="s">
        <v>186</v>
      </c>
      <c r="H158" s="164">
        <v>1.38</v>
      </c>
      <c r="I158" s="165"/>
      <c r="L158" s="160"/>
      <c r="M158" s="166"/>
      <c r="N158" s="167"/>
      <c r="O158" s="167"/>
      <c r="P158" s="167"/>
      <c r="Q158" s="167"/>
      <c r="R158" s="167"/>
      <c r="S158" s="167"/>
      <c r="T158" s="168"/>
      <c r="AT158" s="162" t="s">
        <v>141</v>
      </c>
      <c r="AU158" s="162" t="s">
        <v>89</v>
      </c>
      <c r="AV158" s="12" t="s">
        <v>89</v>
      </c>
      <c r="AW158" s="12" t="s">
        <v>33</v>
      </c>
      <c r="AX158" s="12" t="s">
        <v>80</v>
      </c>
      <c r="AY158" s="162" t="s">
        <v>131</v>
      </c>
    </row>
    <row r="159" spans="2:65" s="13" customFormat="1" ht="10.199999999999999">
      <c r="B159" s="169"/>
      <c r="D159" s="161" t="s">
        <v>141</v>
      </c>
      <c r="E159" s="170" t="s">
        <v>1</v>
      </c>
      <c r="F159" s="171" t="s">
        <v>163</v>
      </c>
      <c r="H159" s="172">
        <v>1.8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141</v>
      </c>
      <c r="AU159" s="170" t="s">
        <v>89</v>
      </c>
      <c r="AV159" s="13" t="s">
        <v>139</v>
      </c>
      <c r="AW159" s="13" t="s">
        <v>33</v>
      </c>
      <c r="AX159" s="13" t="s">
        <v>24</v>
      </c>
      <c r="AY159" s="170" t="s">
        <v>131</v>
      </c>
    </row>
    <row r="160" spans="2:65" s="1" customFormat="1" ht="24" customHeight="1">
      <c r="B160" s="146"/>
      <c r="C160" s="147" t="s">
        <v>187</v>
      </c>
      <c r="D160" s="147" t="s">
        <v>134</v>
      </c>
      <c r="E160" s="148" t="s">
        <v>188</v>
      </c>
      <c r="F160" s="149" t="s">
        <v>189</v>
      </c>
      <c r="G160" s="150" t="s">
        <v>137</v>
      </c>
      <c r="H160" s="151">
        <v>2.1</v>
      </c>
      <c r="I160" s="152"/>
      <c r="J160" s="153">
        <f>ROUND(I160*H160,1)</f>
        <v>0</v>
      </c>
      <c r="K160" s="149" t="s">
        <v>138</v>
      </c>
      <c r="L160" s="31"/>
      <c r="M160" s="154" t="s">
        <v>1</v>
      </c>
      <c r="N160" s="155" t="s">
        <v>45</v>
      </c>
      <c r="O160" s="54"/>
      <c r="P160" s="156">
        <f>O160*H160</f>
        <v>0</v>
      </c>
      <c r="Q160" s="156">
        <v>0.10891000000000001</v>
      </c>
      <c r="R160" s="156">
        <f>Q160*H160</f>
        <v>0.22871100000000003</v>
      </c>
      <c r="S160" s="156">
        <v>0</v>
      </c>
      <c r="T160" s="157">
        <f>S160*H160</f>
        <v>0</v>
      </c>
      <c r="AR160" s="158" t="s">
        <v>139</v>
      </c>
      <c r="AT160" s="158" t="s">
        <v>134</v>
      </c>
      <c r="AU160" s="158" t="s">
        <v>89</v>
      </c>
      <c r="AY160" s="16" t="s">
        <v>131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6" t="s">
        <v>24</v>
      </c>
      <c r="BK160" s="159">
        <f>ROUND(I160*H160,1)</f>
        <v>0</v>
      </c>
      <c r="BL160" s="16" t="s">
        <v>139</v>
      </c>
      <c r="BM160" s="158" t="s">
        <v>190</v>
      </c>
    </row>
    <row r="161" spans="2:65" s="12" customFormat="1" ht="10.199999999999999">
      <c r="B161" s="160"/>
      <c r="D161" s="161" t="s">
        <v>141</v>
      </c>
      <c r="E161" s="162" t="s">
        <v>1</v>
      </c>
      <c r="F161" s="163" t="s">
        <v>191</v>
      </c>
      <c r="H161" s="164">
        <v>2.1</v>
      </c>
      <c r="I161" s="165"/>
      <c r="L161" s="160"/>
      <c r="M161" s="166"/>
      <c r="N161" s="167"/>
      <c r="O161" s="167"/>
      <c r="P161" s="167"/>
      <c r="Q161" s="167"/>
      <c r="R161" s="167"/>
      <c r="S161" s="167"/>
      <c r="T161" s="168"/>
      <c r="AT161" s="162" t="s">
        <v>141</v>
      </c>
      <c r="AU161" s="162" t="s">
        <v>89</v>
      </c>
      <c r="AV161" s="12" t="s">
        <v>89</v>
      </c>
      <c r="AW161" s="12" t="s">
        <v>33</v>
      </c>
      <c r="AX161" s="12" t="s">
        <v>24</v>
      </c>
      <c r="AY161" s="162" t="s">
        <v>131</v>
      </c>
    </row>
    <row r="162" spans="2:65" s="11" customFormat="1" ht="22.8" customHeight="1">
      <c r="B162" s="133"/>
      <c r="D162" s="134" t="s">
        <v>79</v>
      </c>
      <c r="E162" s="144" t="s">
        <v>164</v>
      </c>
      <c r="F162" s="144" t="s">
        <v>192</v>
      </c>
      <c r="I162" s="136"/>
      <c r="J162" s="145">
        <f>BK162</f>
        <v>0</v>
      </c>
      <c r="L162" s="133"/>
      <c r="M162" s="138"/>
      <c r="N162" s="139"/>
      <c r="O162" s="139"/>
      <c r="P162" s="140">
        <f>SUM(P163:P180)</f>
        <v>0</v>
      </c>
      <c r="Q162" s="139"/>
      <c r="R162" s="140">
        <f>SUM(R163:R180)</f>
        <v>0.46648499999999998</v>
      </c>
      <c r="S162" s="139"/>
      <c r="T162" s="141">
        <f>SUM(T163:T180)</f>
        <v>0</v>
      </c>
      <c r="AR162" s="134" t="s">
        <v>24</v>
      </c>
      <c r="AT162" s="142" t="s">
        <v>79</v>
      </c>
      <c r="AU162" s="142" t="s">
        <v>24</v>
      </c>
      <c r="AY162" s="134" t="s">
        <v>131</v>
      </c>
      <c r="BK162" s="143">
        <f>SUM(BK163:BK180)</f>
        <v>0</v>
      </c>
    </row>
    <row r="163" spans="2:65" s="1" customFormat="1" ht="24" customHeight="1">
      <c r="B163" s="146"/>
      <c r="C163" s="147" t="s">
        <v>193</v>
      </c>
      <c r="D163" s="147" t="s">
        <v>134</v>
      </c>
      <c r="E163" s="148" t="s">
        <v>194</v>
      </c>
      <c r="F163" s="149" t="s">
        <v>195</v>
      </c>
      <c r="G163" s="150" t="s">
        <v>137</v>
      </c>
      <c r="H163" s="151">
        <v>5.4</v>
      </c>
      <c r="I163" s="152"/>
      <c r="J163" s="153">
        <f>ROUND(I163*H163,1)</f>
        <v>0</v>
      </c>
      <c r="K163" s="149" t="s">
        <v>138</v>
      </c>
      <c r="L163" s="31"/>
      <c r="M163" s="154" t="s">
        <v>1</v>
      </c>
      <c r="N163" s="155" t="s">
        <v>45</v>
      </c>
      <c r="O163" s="54"/>
      <c r="P163" s="156">
        <f>O163*H163</f>
        <v>0</v>
      </c>
      <c r="Q163" s="156">
        <v>3.3579999999999999E-2</v>
      </c>
      <c r="R163" s="156">
        <f>Q163*H163</f>
        <v>0.18133199999999999</v>
      </c>
      <c r="S163" s="156">
        <v>0</v>
      </c>
      <c r="T163" s="157">
        <f>S163*H163</f>
        <v>0</v>
      </c>
      <c r="AR163" s="158" t="s">
        <v>139</v>
      </c>
      <c r="AT163" s="158" t="s">
        <v>134</v>
      </c>
      <c r="AU163" s="158" t="s">
        <v>89</v>
      </c>
      <c r="AY163" s="16" t="s">
        <v>131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6" t="s">
        <v>24</v>
      </c>
      <c r="BK163" s="159">
        <f>ROUND(I163*H163,1)</f>
        <v>0</v>
      </c>
      <c r="BL163" s="16" t="s">
        <v>139</v>
      </c>
      <c r="BM163" s="158" t="s">
        <v>196</v>
      </c>
    </row>
    <row r="164" spans="2:65" s="12" customFormat="1" ht="10.199999999999999">
      <c r="B164" s="160"/>
      <c r="D164" s="161" t="s">
        <v>141</v>
      </c>
      <c r="E164" s="162" t="s">
        <v>1</v>
      </c>
      <c r="F164" s="163" t="s">
        <v>197</v>
      </c>
      <c r="H164" s="164">
        <v>4.657</v>
      </c>
      <c r="I164" s="165"/>
      <c r="L164" s="160"/>
      <c r="M164" s="166"/>
      <c r="N164" s="167"/>
      <c r="O164" s="167"/>
      <c r="P164" s="167"/>
      <c r="Q164" s="167"/>
      <c r="R164" s="167"/>
      <c r="S164" s="167"/>
      <c r="T164" s="168"/>
      <c r="AT164" s="162" t="s">
        <v>141</v>
      </c>
      <c r="AU164" s="162" t="s">
        <v>89</v>
      </c>
      <c r="AV164" s="12" t="s">
        <v>89</v>
      </c>
      <c r="AW164" s="12" t="s">
        <v>33</v>
      </c>
      <c r="AX164" s="12" t="s">
        <v>80</v>
      </c>
      <c r="AY164" s="162" t="s">
        <v>131</v>
      </c>
    </row>
    <row r="165" spans="2:65" s="12" customFormat="1" ht="10.199999999999999">
      <c r="B165" s="160"/>
      <c r="D165" s="161" t="s">
        <v>141</v>
      </c>
      <c r="E165" s="162" t="s">
        <v>1</v>
      </c>
      <c r="F165" s="163" t="s">
        <v>198</v>
      </c>
      <c r="H165" s="164">
        <v>0.74299999999999999</v>
      </c>
      <c r="I165" s="165"/>
      <c r="L165" s="160"/>
      <c r="M165" s="166"/>
      <c r="N165" s="167"/>
      <c r="O165" s="167"/>
      <c r="P165" s="167"/>
      <c r="Q165" s="167"/>
      <c r="R165" s="167"/>
      <c r="S165" s="167"/>
      <c r="T165" s="168"/>
      <c r="AT165" s="162" t="s">
        <v>141</v>
      </c>
      <c r="AU165" s="162" t="s">
        <v>89</v>
      </c>
      <c r="AV165" s="12" t="s">
        <v>89</v>
      </c>
      <c r="AW165" s="12" t="s">
        <v>33</v>
      </c>
      <c r="AX165" s="12" t="s">
        <v>80</v>
      </c>
      <c r="AY165" s="162" t="s">
        <v>131</v>
      </c>
    </row>
    <row r="166" spans="2:65" s="13" customFormat="1" ht="10.199999999999999">
      <c r="B166" s="169"/>
      <c r="D166" s="161" t="s">
        <v>141</v>
      </c>
      <c r="E166" s="170" t="s">
        <v>1</v>
      </c>
      <c r="F166" s="171" t="s">
        <v>163</v>
      </c>
      <c r="H166" s="172">
        <v>5.4</v>
      </c>
      <c r="I166" s="173"/>
      <c r="L166" s="169"/>
      <c r="M166" s="174"/>
      <c r="N166" s="175"/>
      <c r="O166" s="175"/>
      <c r="P166" s="175"/>
      <c r="Q166" s="175"/>
      <c r="R166" s="175"/>
      <c r="S166" s="175"/>
      <c r="T166" s="176"/>
      <c r="AT166" s="170" t="s">
        <v>141</v>
      </c>
      <c r="AU166" s="170" t="s">
        <v>89</v>
      </c>
      <c r="AV166" s="13" t="s">
        <v>139</v>
      </c>
      <c r="AW166" s="13" t="s">
        <v>33</v>
      </c>
      <c r="AX166" s="13" t="s">
        <v>24</v>
      </c>
      <c r="AY166" s="170" t="s">
        <v>131</v>
      </c>
    </row>
    <row r="167" spans="2:65" s="1" customFormat="1" ht="24" customHeight="1">
      <c r="B167" s="146"/>
      <c r="C167" s="147" t="s">
        <v>199</v>
      </c>
      <c r="D167" s="147" t="s">
        <v>134</v>
      </c>
      <c r="E167" s="148" t="s">
        <v>200</v>
      </c>
      <c r="F167" s="149" t="s">
        <v>201</v>
      </c>
      <c r="G167" s="150" t="s">
        <v>137</v>
      </c>
      <c r="H167" s="151">
        <v>16</v>
      </c>
      <c r="I167" s="152"/>
      <c r="J167" s="153">
        <f>ROUND(I167*H167,1)</f>
        <v>0</v>
      </c>
      <c r="K167" s="149" t="s">
        <v>138</v>
      </c>
      <c r="L167" s="31"/>
      <c r="M167" s="154" t="s">
        <v>1</v>
      </c>
      <c r="N167" s="155" t="s">
        <v>45</v>
      </c>
      <c r="O167" s="54"/>
      <c r="P167" s="156">
        <f>O167*H167</f>
        <v>0</v>
      </c>
      <c r="Q167" s="156">
        <v>2.5999999999999998E-4</v>
      </c>
      <c r="R167" s="156">
        <f>Q167*H167</f>
        <v>4.1599999999999996E-3</v>
      </c>
      <c r="S167" s="156">
        <v>0</v>
      </c>
      <c r="T167" s="157">
        <f>S167*H167</f>
        <v>0</v>
      </c>
      <c r="AR167" s="158" t="s">
        <v>139</v>
      </c>
      <c r="AT167" s="158" t="s">
        <v>134</v>
      </c>
      <c r="AU167" s="158" t="s">
        <v>89</v>
      </c>
      <c r="AY167" s="16" t="s">
        <v>131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6" t="s">
        <v>24</v>
      </c>
      <c r="BK167" s="159">
        <f>ROUND(I167*H167,1)</f>
        <v>0</v>
      </c>
      <c r="BL167" s="16" t="s">
        <v>139</v>
      </c>
      <c r="BM167" s="158" t="s">
        <v>202</v>
      </c>
    </row>
    <row r="168" spans="2:65" s="12" customFormat="1" ht="10.199999999999999">
      <c r="B168" s="160"/>
      <c r="D168" s="161" t="s">
        <v>141</v>
      </c>
      <c r="E168" s="162" t="s">
        <v>1</v>
      </c>
      <c r="F168" s="163" t="s">
        <v>203</v>
      </c>
      <c r="H168" s="164">
        <v>13.3</v>
      </c>
      <c r="I168" s="165"/>
      <c r="L168" s="160"/>
      <c r="M168" s="166"/>
      <c r="N168" s="167"/>
      <c r="O168" s="167"/>
      <c r="P168" s="167"/>
      <c r="Q168" s="167"/>
      <c r="R168" s="167"/>
      <c r="S168" s="167"/>
      <c r="T168" s="168"/>
      <c r="AT168" s="162" t="s">
        <v>141</v>
      </c>
      <c r="AU168" s="162" t="s">
        <v>89</v>
      </c>
      <c r="AV168" s="12" t="s">
        <v>89</v>
      </c>
      <c r="AW168" s="12" t="s">
        <v>33</v>
      </c>
      <c r="AX168" s="12" t="s">
        <v>80</v>
      </c>
      <c r="AY168" s="162" t="s">
        <v>131</v>
      </c>
    </row>
    <row r="169" spans="2:65" s="12" customFormat="1" ht="10.199999999999999">
      <c r="B169" s="160"/>
      <c r="D169" s="161" t="s">
        <v>141</v>
      </c>
      <c r="E169" s="162" t="s">
        <v>1</v>
      </c>
      <c r="F169" s="163" t="s">
        <v>204</v>
      </c>
      <c r="H169" s="164">
        <v>2.7</v>
      </c>
      <c r="I169" s="165"/>
      <c r="L169" s="160"/>
      <c r="M169" s="166"/>
      <c r="N169" s="167"/>
      <c r="O169" s="167"/>
      <c r="P169" s="167"/>
      <c r="Q169" s="167"/>
      <c r="R169" s="167"/>
      <c r="S169" s="167"/>
      <c r="T169" s="168"/>
      <c r="AT169" s="162" t="s">
        <v>141</v>
      </c>
      <c r="AU169" s="162" t="s">
        <v>89</v>
      </c>
      <c r="AV169" s="12" t="s">
        <v>89</v>
      </c>
      <c r="AW169" s="12" t="s">
        <v>33</v>
      </c>
      <c r="AX169" s="12" t="s">
        <v>80</v>
      </c>
      <c r="AY169" s="162" t="s">
        <v>131</v>
      </c>
    </row>
    <row r="170" spans="2:65" s="13" customFormat="1" ht="10.199999999999999">
      <c r="B170" s="169"/>
      <c r="D170" s="161" t="s">
        <v>141</v>
      </c>
      <c r="E170" s="170" t="s">
        <v>1</v>
      </c>
      <c r="F170" s="171" t="s">
        <v>163</v>
      </c>
      <c r="H170" s="172">
        <v>16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0" t="s">
        <v>141</v>
      </c>
      <c r="AU170" s="170" t="s">
        <v>89</v>
      </c>
      <c r="AV170" s="13" t="s">
        <v>139</v>
      </c>
      <c r="AW170" s="13" t="s">
        <v>33</v>
      </c>
      <c r="AX170" s="13" t="s">
        <v>24</v>
      </c>
      <c r="AY170" s="170" t="s">
        <v>131</v>
      </c>
    </row>
    <row r="171" spans="2:65" s="1" customFormat="1" ht="24" customHeight="1">
      <c r="B171" s="146"/>
      <c r="C171" s="147" t="s">
        <v>205</v>
      </c>
      <c r="D171" s="147" t="s">
        <v>134</v>
      </c>
      <c r="E171" s="148" t="s">
        <v>206</v>
      </c>
      <c r="F171" s="149" t="s">
        <v>207</v>
      </c>
      <c r="G171" s="150" t="s">
        <v>137</v>
      </c>
      <c r="H171" s="151">
        <v>16</v>
      </c>
      <c r="I171" s="152"/>
      <c r="J171" s="153">
        <f>ROUND(I171*H171,1)</f>
        <v>0</v>
      </c>
      <c r="K171" s="149" t="s">
        <v>138</v>
      </c>
      <c r="L171" s="31"/>
      <c r="M171" s="154" t="s">
        <v>1</v>
      </c>
      <c r="N171" s="155" t="s">
        <v>45</v>
      </c>
      <c r="O171" s="54"/>
      <c r="P171" s="156">
        <f>O171*H171</f>
        <v>0</v>
      </c>
      <c r="Q171" s="156">
        <v>4.3800000000000002E-3</v>
      </c>
      <c r="R171" s="156">
        <f>Q171*H171</f>
        <v>7.0080000000000003E-2</v>
      </c>
      <c r="S171" s="156">
        <v>0</v>
      </c>
      <c r="T171" s="157">
        <f>S171*H171</f>
        <v>0</v>
      </c>
      <c r="AR171" s="158" t="s">
        <v>139</v>
      </c>
      <c r="AT171" s="158" t="s">
        <v>134</v>
      </c>
      <c r="AU171" s="158" t="s">
        <v>89</v>
      </c>
      <c r="AY171" s="16" t="s">
        <v>131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6" t="s">
        <v>24</v>
      </c>
      <c r="BK171" s="159">
        <f>ROUND(I171*H171,1)</f>
        <v>0</v>
      </c>
      <c r="BL171" s="16" t="s">
        <v>139</v>
      </c>
      <c r="BM171" s="158" t="s">
        <v>208</v>
      </c>
    </row>
    <row r="172" spans="2:65" s="1" customFormat="1" ht="24" customHeight="1">
      <c r="B172" s="146"/>
      <c r="C172" s="147" t="s">
        <v>209</v>
      </c>
      <c r="D172" s="147" t="s">
        <v>134</v>
      </c>
      <c r="E172" s="148" t="s">
        <v>210</v>
      </c>
      <c r="F172" s="149" t="s">
        <v>211</v>
      </c>
      <c r="G172" s="150" t="s">
        <v>137</v>
      </c>
      <c r="H172" s="151">
        <v>16</v>
      </c>
      <c r="I172" s="152"/>
      <c r="J172" s="153">
        <f>ROUND(I172*H172,1)</f>
        <v>0</v>
      </c>
      <c r="K172" s="149" t="s">
        <v>138</v>
      </c>
      <c r="L172" s="31"/>
      <c r="M172" s="154" t="s">
        <v>1</v>
      </c>
      <c r="N172" s="155" t="s">
        <v>45</v>
      </c>
      <c r="O172" s="54"/>
      <c r="P172" s="156">
        <f>O172*H172</f>
        <v>0</v>
      </c>
      <c r="Q172" s="156">
        <v>3.0000000000000001E-3</v>
      </c>
      <c r="R172" s="156">
        <f>Q172*H172</f>
        <v>4.8000000000000001E-2</v>
      </c>
      <c r="S172" s="156">
        <v>0</v>
      </c>
      <c r="T172" s="157">
        <f>S172*H172</f>
        <v>0</v>
      </c>
      <c r="AR172" s="158" t="s">
        <v>139</v>
      </c>
      <c r="AT172" s="158" t="s">
        <v>134</v>
      </c>
      <c r="AU172" s="158" t="s">
        <v>89</v>
      </c>
      <c r="AY172" s="16" t="s">
        <v>131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6" t="s">
        <v>24</v>
      </c>
      <c r="BK172" s="159">
        <f>ROUND(I172*H172,1)</f>
        <v>0</v>
      </c>
      <c r="BL172" s="16" t="s">
        <v>139</v>
      </c>
      <c r="BM172" s="158" t="s">
        <v>212</v>
      </c>
    </row>
    <row r="173" spans="2:65" s="1" customFormat="1" ht="24" customHeight="1">
      <c r="B173" s="146"/>
      <c r="C173" s="147" t="s">
        <v>8</v>
      </c>
      <c r="D173" s="147" t="s">
        <v>134</v>
      </c>
      <c r="E173" s="148" t="s">
        <v>213</v>
      </c>
      <c r="F173" s="149" t="s">
        <v>214</v>
      </c>
      <c r="G173" s="150" t="s">
        <v>137</v>
      </c>
      <c r="H173" s="151">
        <v>0.7</v>
      </c>
      <c r="I173" s="152"/>
      <c r="J173" s="153">
        <f>ROUND(I173*H173,1)</f>
        <v>0</v>
      </c>
      <c r="K173" s="149" t="s">
        <v>138</v>
      </c>
      <c r="L173" s="31"/>
      <c r="M173" s="154" t="s">
        <v>1</v>
      </c>
      <c r="N173" s="155" t="s">
        <v>45</v>
      </c>
      <c r="O173" s="54"/>
      <c r="P173" s="156">
        <f>O173*H173</f>
        <v>0</v>
      </c>
      <c r="Q173" s="156">
        <v>4.1529999999999997E-2</v>
      </c>
      <c r="R173" s="156">
        <f>Q173*H173</f>
        <v>2.9070999999999996E-2</v>
      </c>
      <c r="S173" s="156">
        <v>0</v>
      </c>
      <c r="T173" s="157">
        <f>S173*H173</f>
        <v>0</v>
      </c>
      <c r="AR173" s="158" t="s">
        <v>139</v>
      </c>
      <c r="AT173" s="158" t="s">
        <v>134</v>
      </c>
      <c r="AU173" s="158" t="s">
        <v>89</v>
      </c>
      <c r="AY173" s="16" t="s">
        <v>131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6" t="s">
        <v>24</v>
      </c>
      <c r="BK173" s="159">
        <f>ROUND(I173*H173,1)</f>
        <v>0</v>
      </c>
      <c r="BL173" s="16" t="s">
        <v>139</v>
      </c>
      <c r="BM173" s="158" t="s">
        <v>215</v>
      </c>
    </row>
    <row r="174" spans="2:65" s="12" customFormat="1" ht="10.199999999999999">
      <c r="B174" s="160"/>
      <c r="D174" s="161" t="s">
        <v>141</v>
      </c>
      <c r="E174" s="162" t="s">
        <v>1</v>
      </c>
      <c r="F174" s="163" t="s">
        <v>216</v>
      </c>
      <c r="H174" s="164">
        <v>0.7</v>
      </c>
      <c r="I174" s="165"/>
      <c r="L174" s="160"/>
      <c r="M174" s="166"/>
      <c r="N174" s="167"/>
      <c r="O174" s="167"/>
      <c r="P174" s="167"/>
      <c r="Q174" s="167"/>
      <c r="R174" s="167"/>
      <c r="S174" s="167"/>
      <c r="T174" s="168"/>
      <c r="AT174" s="162" t="s">
        <v>141</v>
      </c>
      <c r="AU174" s="162" t="s">
        <v>89</v>
      </c>
      <c r="AV174" s="12" t="s">
        <v>89</v>
      </c>
      <c r="AW174" s="12" t="s">
        <v>33</v>
      </c>
      <c r="AX174" s="12" t="s">
        <v>24</v>
      </c>
      <c r="AY174" s="162" t="s">
        <v>131</v>
      </c>
    </row>
    <row r="175" spans="2:65" s="1" customFormat="1" ht="24" customHeight="1">
      <c r="B175" s="146"/>
      <c r="C175" s="147" t="s">
        <v>217</v>
      </c>
      <c r="D175" s="147" t="s">
        <v>134</v>
      </c>
      <c r="E175" s="148" t="s">
        <v>218</v>
      </c>
      <c r="F175" s="149" t="s">
        <v>219</v>
      </c>
      <c r="G175" s="150" t="s">
        <v>137</v>
      </c>
      <c r="H175" s="151">
        <v>0.6</v>
      </c>
      <c r="I175" s="152"/>
      <c r="J175" s="153">
        <f>ROUND(I175*H175,1)</f>
        <v>0</v>
      </c>
      <c r="K175" s="149" t="s">
        <v>138</v>
      </c>
      <c r="L175" s="31"/>
      <c r="M175" s="154" t="s">
        <v>1</v>
      </c>
      <c r="N175" s="155" t="s">
        <v>45</v>
      </c>
      <c r="O175" s="54"/>
      <c r="P175" s="156">
        <f>O175*H175</f>
        <v>0</v>
      </c>
      <c r="Q175" s="156">
        <v>4.1529999999999997E-2</v>
      </c>
      <c r="R175" s="156">
        <f>Q175*H175</f>
        <v>2.4917999999999999E-2</v>
      </c>
      <c r="S175" s="156">
        <v>0</v>
      </c>
      <c r="T175" s="157">
        <f>S175*H175</f>
        <v>0</v>
      </c>
      <c r="AR175" s="158" t="s">
        <v>139</v>
      </c>
      <c r="AT175" s="158" t="s">
        <v>134</v>
      </c>
      <c r="AU175" s="158" t="s">
        <v>89</v>
      </c>
      <c r="AY175" s="16" t="s">
        <v>131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6" t="s">
        <v>24</v>
      </c>
      <c r="BK175" s="159">
        <f>ROUND(I175*H175,1)</f>
        <v>0</v>
      </c>
      <c r="BL175" s="16" t="s">
        <v>139</v>
      </c>
      <c r="BM175" s="158" t="s">
        <v>220</v>
      </c>
    </row>
    <row r="176" spans="2:65" s="12" customFormat="1" ht="10.199999999999999">
      <c r="B176" s="160"/>
      <c r="D176" s="161" t="s">
        <v>141</v>
      </c>
      <c r="E176" s="162" t="s">
        <v>1</v>
      </c>
      <c r="F176" s="163" t="s">
        <v>221</v>
      </c>
      <c r="H176" s="164">
        <v>0.6</v>
      </c>
      <c r="I176" s="165"/>
      <c r="L176" s="160"/>
      <c r="M176" s="166"/>
      <c r="N176" s="167"/>
      <c r="O176" s="167"/>
      <c r="P176" s="167"/>
      <c r="Q176" s="167"/>
      <c r="R176" s="167"/>
      <c r="S176" s="167"/>
      <c r="T176" s="168"/>
      <c r="AT176" s="162" t="s">
        <v>141</v>
      </c>
      <c r="AU176" s="162" t="s">
        <v>89</v>
      </c>
      <c r="AV176" s="12" t="s">
        <v>89</v>
      </c>
      <c r="AW176" s="12" t="s">
        <v>33</v>
      </c>
      <c r="AX176" s="12" t="s">
        <v>24</v>
      </c>
      <c r="AY176" s="162" t="s">
        <v>131</v>
      </c>
    </row>
    <row r="177" spans="2:65" s="1" customFormat="1" ht="24" customHeight="1">
      <c r="B177" s="146"/>
      <c r="C177" s="147" t="s">
        <v>222</v>
      </c>
      <c r="D177" s="147" t="s">
        <v>134</v>
      </c>
      <c r="E177" s="148" t="s">
        <v>223</v>
      </c>
      <c r="F177" s="149" t="s">
        <v>224</v>
      </c>
      <c r="G177" s="150" t="s">
        <v>145</v>
      </c>
      <c r="H177" s="151">
        <v>16.600000000000001</v>
      </c>
      <c r="I177" s="152"/>
      <c r="J177" s="153">
        <f>ROUND(I177*H177,1)</f>
        <v>0</v>
      </c>
      <c r="K177" s="149" t="s">
        <v>138</v>
      </c>
      <c r="L177" s="31"/>
      <c r="M177" s="154" t="s">
        <v>1</v>
      </c>
      <c r="N177" s="155" t="s">
        <v>45</v>
      </c>
      <c r="O177" s="54"/>
      <c r="P177" s="156">
        <f>O177*H177</f>
        <v>0</v>
      </c>
      <c r="Q177" s="156">
        <v>1.5E-3</v>
      </c>
      <c r="R177" s="156">
        <f>Q177*H177</f>
        <v>2.4900000000000002E-2</v>
      </c>
      <c r="S177" s="156">
        <v>0</v>
      </c>
      <c r="T177" s="157">
        <f>S177*H177</f>
        <v>0</v>
      </c>
      <c r="AR177" s="158" t="s">
        <v>139</v>
      </c>
      <c r="AT177" s="158" t="s">
        <v>134</v>
      </c>
      <c r="AU177" s="158" t="s">
        <v>89</v>
      </c>
      <c r="AY177" s="16" t="s">
        <v>131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6" t="s">
        <v>24</v>
      </c>
      <c r="BK177" s="159">
        <f>ROUND(I177*H177,1)</f>
        <v>0</v>
      </c>
      <c r="BL177" s="16" t="s">
        <v>139</v>
      </c>
      <c r="BM177" s="158" t="s">
        <v>225</v>
      </c>
    </row>
    <row r="178" spans="2:65" s="12" customFormat="1" ht="20.399999999999999">
      <c r="B178" s="160"/>
      <c r="D178" s="161" t="s">
        <v>141</v>
      </c>
      <c r="E178" s="162" t="s">
        <v>1</v>
      </c>
      <c r="F178" s="163" t="s">
        <v>226</v>
      </c>
      <c r="H178" s="164">
        <v>16.600000000000001</v>
      </c>
      <c r="I178" s="165"/>
      <c r="L178" s="160"/>
      <c r="M178" s="166"/>
      <c r="N178" s="167"/>
      <c r="O178" s="167"/>
      <c r="P178" s="167"/>
      <c r="Q178" s="167"/>
      <c r="R178" s="167"/>
      <c r="S178" s="167"/>
      <c r="T178" s="168"/>
      <c r="AT178" s="162" t="s">
        <v>141</v>
      </c>
      <c r="AU178" s="162" t="s">
        <v>89</v>
      </c>
      <c r="AV178" s="12" t="s">
        <v>89</v>
      </c>
      <c r="AW178" s="12" t="s">
        <v>33</v>
      </c>
      <c r="AX178" s="12" t="s">
        <v>24</v>
      </c>
      <c r="AY178" s="162" t="s">
        <v>131</v>
      </c>
    </row>
    <row r="179" spans="2:65" s="1" customFormat="1" ht="24" customHeight="1">
      <c r="B179" s="146"/>
      <c r="C179" s="147" t="s">
        <v>227</v>
      </c>
      <c r="D179" s="147" t="s">
        <v>134</v>
      </c>
      <c r="E179" s="148" t="s">
        <v>228</v>
      </c>
      <c r="F179" s="149" t="s">
        <v>229</v>
      </c>
      <c r="G179" s="150" t="s">
        <v>137</v>
      </c>
      <c r="H179" s="151">
        <v>0.9</v>
      </c>
      <c r="I179" s="152"/>
      <c r="J179" s="153">
        <f>ROUND(I179*H179,1)</f>
        <v>0</v>
      </c>
      <c r="K179" s="149" t="s">
        <v>138</v>
      </c>
      <c r="L179" s="31"/>
      <c r="M179" s="154" t="s">
        <v>1</v>
      </c>
      <c r="N179" s="155" t="s">
        <v>45</v>
      </c>
      <c r="O179" s="54"/>
      <c r="P179" s="156">
        <f>O179*H179</f>
        <v>0</v>
      </c>
      <c r="Q179" s="156">
        <v>9.3359999999999999E-2</v>
      </c>
      <c r="R179" s="156">
        <f>Q179*H179</f>
        <v>8.4024000000000001E-2</v>
      </c>
      <c r="S179" s="156">
        <v>0</v>
      </c>
      <c r="T179" s="157">
        <f>S179*H179</f>
        <v>0</v>
      </c>
      <c r="AR179" s="158" t="s">
        <v>139</v>
      </c>
      <c r="AT179" s="158" t="s">
        <v>134</v>
      </c>
      <c r="AU179" s="158" t="s">
        <v>89</v>
      </c>
      <c r="AY179" s="16" t="s">
        <v>131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6" t="s">
        <v>24</v>
      </c>
      <c r="BK179" s="159">
        <f>ROUND(I179*H179,1)</f>
        <v>0</v>
      </c>
      <c r="BL179" s="16" t="s">
        <v>139</v>
      </c>
      <c r="BM179" s="158" t="s">
        <v>230</v>
      </c>
    </row>
    <row r="180" spans="2:65" s="12" customFormat="1" ht="10.199999999999999">
      <c r="B180" s="160"/>
      <c r="D180" s="161" t="s">
        <v>141</v>
      </c>
      <c r="E180" s="162" t="s">
        <v>1</v>
      </c>
      <c r="F180" s="163" t="s">
        <v>231</v>
      </c>
      <c r="H180" s="164">
        <v>0.9</v>
      </c>
      <c r="I180" s="165"/>
      <c r="L180" s="160"/>
      <c r="M180" s="166"/>
      <c r="N180" s="167"/>
      <c r="O180" s="167"/>
      <c r="P180" s="167"/>
      <c r="Q180" s="167"/>
      <c r="R180" s="167"/>
      <c r="S180" s="167"/>
      <c r="T180" s="168"/>
      <c r="AT180" s="162" t="s">
        <v>141</v>
      </c>
      <c r="AU180" s="162" t="s">
        <v>89</v>
      </c>
      <c r="AV180" s="12" t="s">
        <v>89</v>
      </c>
      <c r="AW180" s="12" t="s">
        <v>33</v>
      </c>
      <c r="AX180" s="12" t="s">
        <v>24</v>
      </c>
      <c r="AY180" s="162" t="s">
        <v>131</v>
      </c>
    </row>
    <row r="181" spans="2:65" s="11" customFormat="1" ht="22.8" customHeight="1">
      <c r="B181" s="133"/>
      <c r="D181" s="134" t="s">
        <v>79</v>
      </c>
      <c r="E181" s="144" t="s">
        <v>181</v>
      </c>
      <c r="F181" s="144" t="s">
        <v>232</v>
      </c>
      <c r="I181" s="136"/>
      <c r="J181" s="145">
        <f>BK181</f>
        <v>0</v>
      </c>
      <c r="L181" s="133"/>
      <c r="M181" s="138"/>
      <c r="N181" s="139"/>
      <c r="O181" s="139"/>
      <c r="P181" s="140">
        <f>SUM(P182:P188)</f>
        <v>0</v>
      </c>
      <c r="Q181" s="139"/>
      <c r="R181" s="140">
        <f>SUM(R182:R188)</f>
        <v>1.9112000000000004E-2</v>
      </c>
      <c r="S181" s="139"/>
      <c r="T181" s="141">
        <f>SUM(T182:T188)</f>
        <v>0</v>
      </c>
      <c r="AR181" s="134" t="s">
        <v>24</v>
      </c>
      <c r="AT181" s="142" t="s">
        <v>79</v>
      </c>
      <c r="AU181" s="142" t="s">
        <v>24</v>
      </c>
      <c r="AY181" s="134" t="s">
        <v>131</v>
      </c>
      <c r="BK181" s="143">
        <f>SUM(BK182:BK188)</f>
        <v>0</v>
      </c>
    </row>
    <row r="182" spans="2:65" s="1" customFormat="1" ht="24" customHeight="1">
      <c r="B182" s="146"/>
      <c r="C182" s="147" t="s">
        <v>233</v>
      </c>
      <c r="D182" s="147" t="s">
        <v>134</v>
      </c>
      <c r="E182" s="148" t="s">
        <v>234</v>
      </c>
      <c r="F182" s="149" t="s">
        <v>235</v>
      </c>
      <c r="G182" s="150" t="s">
        <v>137</v>
      </c>
      <c r="H182" s="151">
        <v>26.4</v>
      </c>
      <c r="I182" s="152"/>
      <c r="J182" s="153">
        <f>ROUND(I182*H182,1)</f>
        <v>0</v>
      </c>
      <c r="K182" s="149" t="s">
        <v>138</v>
      </c>
      <c r="L182" s="31"/>
      <c r="M182" s="154" t="s">
        <v>1</v>
      </c>
      <c r="N182" s="155" t="s">
        <v>45</v>
      </c>
      <c r="O182" s="54"/>
      <c r="P182" s="156">
        <f>O182*H182</f>
        <v>0</v>
      </c>
      <c r="Q182" s="156">
        <v>1.2999999999999999E-4</v>
      </c>
      <c r="R182" s="156">
        <f>Q182*H182</f>
        <v>3.4319999999999997E-3</v>
      </c>
      <c r="S182" s="156">
        <v>0</v>
      </c>
      <c r="T182" s="157">
        <f>S182*H182</f>
        <v>0</v>
      </c>
      <c r="AR182" s="158" t="s">
        <v>139</v>
      </c>
      <c r="AT182" s="158" t="s">
        <v>134</v>
      </c>
      <c r="AU182" s="158" t="s">
        <v>89</v>
      </c>
      <c r="AY182" s="16" t="s">
        <v>131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6" t="s">
        <v>24</v>
      </c>
      <c r="BK182" s="159">
        <f>ROUND(I182*H182,1)</f>
        <v>0</v>
      </c>
      <c r="BL182" s="16" t="s">
        <v>139</v>
      </c>
      <c r="BM182" s="158" t="s">
        <v>236</v>
      </c>
    </row>
    <row r="183" spans="2:65" s="12" customFormat="1" ht="10.199999999999999">
      <c r="B183" s="160"/>
      <c r="D183" s="161" t="s">
        <v>141</v>
      </c>
      <c r="E183" s="162" t="s">
        <v>1</v>
      </c>
      <c r="F183" s="163" t="s">
        <v>237</v>
      </c>
      <c r="H183" s="164">
        <v>7.2</v>
      </c>
      <c r="I183" s="165"/>
      <c r="L183" s="160"/>
      <c r="M183" s="166"/>
      <c r="N183" s="167"/>
      <c r="O183" s="167"/>
      <c r="P183" s="167"/>
      <c r="Q183" s="167"/>
      <c r="R183" s="167"/>
      <c r="S183" s="167"/>
      <c r="T183" s="168"/>
      <c r="AT183" s="162" t="s">
        <v>141</v>
      </c>
      <c r="AU183" s="162" t="s">
        <v>89</v>
      </c>
      <c r="AV183" s="12" t="s">
        <v>89</v>
      </c>
      <c r="AW183" s="12" t="s">
        <v>33</v>
      </c>
      <c r="AX183" s="12" t="s">
        <v>80</v>
      </c>
      <c r="AY183" s="162" t="s">
        <v>131</v>
      </c>
    </row>
    <row r="184" spans="2:65" s="12" customFormat="1" ht="10.199999999999999">
      <c r="B184" s="160"/>
      <c r="D184" s="161" t="s">
        <v>141</v>
      </c>
      <c r="E184" s="162" t="s">
        <v>1</v>
      </c>
      <c r="F184" s="163" t="s">
        <v>238</v>
      </c>
      <c r="H184" s="164">
        <v>9.6</v>
      </c>
      <c r="I184" s="165"/>
      <c r="L184" s="160"/>
      <c r="M184" s="166"/>
      <c r="N184" s="167"/>
      <c r="O184" s="167"/>
      <c r="P184" s="167"/>
      <c r="Q184" s="167"/>
      <c r="R184" s="167"/>
      <c r="S184" s="167"/>
      <c r="T184" s="168"/>
      <c r="AT184" s="162" t="s">
        <v>141</v>
      </c>
      <c r="AU184" s="162" t="s">
        <v>89</v>
      </c>
      <c r="AV184" s="12" t="s">
        <v>89</v>
      </c>
      <c r="AW184" s="12" t="s">
        <v>33</v>
      </c>
      <c r="AX184" s="12" t="s">
        <v>80</v>
      </c>
      <c r="AY184" s="162" t="s">
        <v>131</v>
      </c>
    </row>
    <row r="185" spans="2:65" s="12" customFormat="1" ht="10.199999999999999">
      <c r="B185" s="160"/>
      <c r="D185" s="161" t="s">
        <v>141</v>
      </c>
      <c r="E185" s="162" t="s">
        <v>1</v>
      </c>
      <c r="F185" s="163" t="s">
        <v>238</v>
      </c>
      <c r="H185" s="164">
        <v>9.6</v>
      </c>
      <c r="I185" s="165"/>
      <c r="L185" s="160"/>
      <c r="M185" s="166"/>
      <c r="N185" s="167"/>
      <c r="O185" s="167"/>
      <c r="P185" s="167"/>
      <c r="Q185" s="167"/>
      <c r="R185" s="167"/>
      <c r="S185" s="167"/>
      <c r="T185" s="168"/>
      <c r="AT185" s="162" t="s">
        <v>141</v>
      </c>
      <c r="AU185" s="162" t="s">
        <v>89</v>
      </c>
      <c r="AV185" s="12" t="s">
        <v>89</v>
      </c>
      <c r="AW185" s="12" t="s">
        <v>33</v>
      </c>
      <c r="AX185" s="12" t="s">
        <v>80</v>
      </c>
      <c r="AY185" s="162" t="s">
        <v>131</v>
      </c>
    </row>
    <row r="186" spans="2:65" s="13" customFormat="1" ht="10.199999999999999">
      <c r="B186" s="169"/>
      <c r="D186" s="161" t="s">
        <v>141</v>
      </c>
      <c r="E186" s="170" t="s">
        <v>1</v>
      </c>
      <c r="F186" s="171" t="s">
        <v>163</v>
      </c>
      <c r="H186" s="172">
        <v>26.4</v>
      </c>
      <c r="I186" s="173"/>
      <c r="L186" s="169"/>
      <c r="M186" s="174"/>
      <c r="N186" s="175"/>
      <c r="O186" s="175"/>
      <c r="P186" s="175"/>
      <c r="Q186" s="175"/>
      <c r="R186" s="175"/>
      <c r="S186" s="175"/>
      <c r="T186" s="176"/>
      <c r="AT186" s="170" t="s">
        <v>141</v>
      </c>
      <c r="AU186" s="170" t="s">
        <v>89</v>
      </c>
      <c r="AV186" s="13" t="s">
        <v>139</v>
      </c>
      <c r="AW186" s="13" t="s">
        <v>33</v>
      </c>
      <c r="AX186" s="13" t="s">
        <v>24</v>
      </c>
      <c r="AY186" s="170" t="s">
        <v>131</v>
      </c>
    </row>
    <row r="187" spans="2:65" s="1" customFormat="1" ht="24" customHeight="1">
      <c r="B187" s="146"/>
      <c r="C187" s="147" t="s">
        <v>239</v>
      </c>
      <c r="D187" s="147" t="s">
        <v>134</v>
      </c>
      <c r="E187" s="148" t="s">
        <v>240</v>
      </c>
      <c r="F187" s="149" t="s">
        <v>241</v>
      </c>
      <c r="G187" s="150" t="s">
        <v>137</v>
      </c>
      <c r="H187" s="151">
        <v>392</v>
      </c>
      <c r="I187" s="152"/>
      <c r="J187" s="153">
        <f>ROUND(I187*H187,1)</f>
        <v>0</v>
      </c>
      <c r="K187" s="149" t="s">
        <v>138</v>
      </c>
      <c r="L187" s="31"/>
      <c r="M187" s="154" t="s">
        <v>1</v>
      </c>
      <c r="N187" s="155" t="s">
        <v>45</v>
      </c>
      <c r="O187" s="54"/>
      <c r="P187" s="156">
        <f>O187*H187</f>
        <v>0</v>
      </c>
      <c r="Q187" s="156">
        <v>4.0000000000000003E-5</v>
      </c>
      <c r="R187" s="156">
        <f>Q187*H187</f>
        <v>1.5680000000000003E-2</v>
      </c>
      <c r="S187" s="156">
        <v>0</v>
      </c>
      <c r="T187" s="157">
        <f>S187*H187</f>
        <v>0</v>
      </c>
      <c r="AR187" s="158" t="s">
        <v>139</v>
      </c>
      <c r="AT187" s="158" t="s">
        <v>134</v>
      </c>
      <c r="AU187" s="158" t="s">
        <v>89</v>
      </c>
      <c r="AY187" s="16" t="s">
        <v>131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6" t="s">
        <v>24</v>
      </c>
      <c r="BK187" s="159">
        <f>ROUND(I187*H187,1)</f>
        <v>0</v>
      </c>
      <c r="BL187" s="16" t="s">
        <v>139</v>
      </c>
      <c r="BM187" s="158" t="s">
        <v>242</v>
      </c>
    </row>
    <row r="188" spans="2:65" s="12" customFormat="1" ht="10.199999999999999">
      <c r="B188" s="160"/>
      <c r="D188" s="161" t="s">
        <v>141</v>
      </c>
      <c r="E188" s="162" t="s">
        <v>1</v>
      </c>
      <c r="F188" s="163" t="s">
        <v>243</v>
      </c>
      <c r="H188" s="164">
        <v>392</v>
      </c>
      <c r="I188" s="165"/>
      <c r="L188" s="160"/>
      <c r="M188" s="166"/>
      <c r="N188" s="167"/>
      <c r="O188" s="167"/>
      <c r="P188" s="167"/>
      <c r="Q188" s="167"/>
      <c r="R188" s="167"/>
      <c r="S188" s="167"/>
      <c r="T188" s="168"/>
      <c r="AT188" s="162" t="s">
        <v>141</v>
      </c>
      <c r="AU188" s="162" t="s">
        <v>89</v>
      </c>
      <c r="AV188" s="12" t="s">
        <v>89</v>
      </c>
      <c r="AW188" s="12" t="s">
        <v>33</v>
      </c>
      <c r="AX188" s="12" t="s">
        <v>24</v>
      </c>
      <c r="AY188" s="162" t="s">
        <v>131</v>
      </c>
    </row>
    <row r="189" spans="2:65" s="11" customFormat="1" ht="22.8" customHeight="1">
      <c r="B189" s="133"/>
      <c r="D189" s="134" t="s">
        <v>79</v>
      </c>
      <c r="E189" s="144" t="s">
        <v>244</v>
      </c>
      <c r="F189" s="144" t="s">
        <v>245</v>
      </c>
      <c r="I189" s="136"/>
      <c r="J189" s="145">
        <f>BK189</f>
        <v>0</v>
      </c>
      <c r="L189" s="133"/>
      <c r="M189" s="138"/>
      <c r="N189" s="139"/>
      <c r="O189" s="139"/>
      <c r="P189" s="140">
        <f>SUM(P190:P210)</f>
        <v>0</v>
      </c>
      <c r="Q189" s="139"/>
      <c r="R189" s="140">
        <f>SUM(R190:R210)</f>
        <v>0</v>
      </c>
      <c r="S189" s="139"/>
      <c r="T189" s="141">
        <f>SUM(T190:T210)</f>
        <v>4.7763</v>
      </c>
      <c r="AR189" s="134" t="s">
        <v>24</v>
      </c>
      <c r="AT189" s="142" t="s">
        <v>79</v>
      </c>
      <c r="AU189" s="142" t="s">
        <v>24</v>
      </c>
      <c r="AY189" s="134" t="s">
        <v>131</v>
      </c>
      <c r="BK189" s="143">
        <f>SUM(BK190:BK210)</f>
        <v>0</v>
      </c>
    </row>
    <row r="190" spans="2:65" s="1" customFormat="1" ht="24" customHeight="1">
      <c r="B190" s="146"/>
      <c r="C190" s="147" t="s">
        <v>7</v>
      </c>
      <c r="D190" s="147" t="s">
        <v>134</v>
      </c>
      <c r="E190" s="148" t="s">
        <v>246</v>
      </c>
      <c r="F190" s="149" t="s">
        <v>247</v>
      </c>
      <c r="G190" s="150" t="s">
        <v>145</v>
      </c>
      <c r="H190" s="151">
        <v>8.4</v>
      </c>
      <c r="I190" s="152"/>
      <c r="J190" s="153">
        <f>ROUND(I190*H190,1)</f>
        <v>0</v>
      </c>
      <c r="K190" s="149" t="s">
        <v>138</v>
      </c>
      <c r="L190" s="31"/>
      <c r="M190" s="154" t="s">
        <v>1</v>
      </c>
      <c r="N190" s="155" t="s">
        <v>45</v>
      </c>
      <c r="O190" s="54"/>
      <c r="P190" s="156">
        <f>O190*H190</f>
        <v>0</v>
      </c>
      <c r="Q190" s="156">
        <v>0</v>
      </c>
      <c r="R190" s="156">
        <f>Q190*H190</f>
        <v>0</v>
      </c>
      <c r="S190" s="156">
        <v>4.2000000000000003E-2</v>
      </c>
      <c r="T190" s="157">
        <f>S190*H190</f>
        <v>0.35280000000000006</v>
      </c>
      <c r="AR190" s="158" t="s">
        <v>139</v>
      </c>
      <c r="AT190" s="158" t="s">
        <v>134</v>
      </c>
      <c r="AU190" s="158" t="s">
        <v>89</v>
      </c>
      <c r="AY190" s="16" t="s">
        <v>131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6" t="s">
        <v>24</v>
      </c>
      <c r="BK190" s="159">
        <f>ROUND(I190*H190,1)</f>
        <v>0</v>
      </c>
      <c r="BL190" s="16" t="s">
        <v>139</v>
      </c>
      <c r="BM190" s="158" t="s">
        <v>248</v>
      </c>
    </row>
    <row r="191" spans="2:65" s="12" customFormat="1" ht="10.199999999999999">
      <c r="B191" s="160"/>
      <c r="D191" s="161" t="s">
        <v>141</v>
      </c>
      <c r="E191" s="162" t="s">
        <v>1</v>
      </c>
      <c r="F191" s="163" t="s">
        <v>249</v>
      </c>
      <c r="H191" s="164">
        <v>8.4</v>
      </c>
      <c r="I191" s="165"/>
      <c r="L191" s="160"/>
      <c r="M191" s="166"/>
      <c r="N191" s="167"/>
      <c r="O191" s="167"/>
      <c r="P191" s="167"/>
      <c r="Q191" s="167"/>
      <c r="R191" s="167"/>
      <c r="S191" s="167"/>
      <c r="T191" s="168"/>
      <c r="AT191" s="162" t="s">
        <v>141</v>
      </c>
      <c r="AU191" s="162" t="s">
        <v>89</v>
      </c>
      <c r="AV191" s="12" t="s">
        <v>89</v>
      </c>
      <c r="AW191" s="12" t="s">
        <v>33</v>
      </c>
      <c r="AX191" s="12" t="s">
        <v>24</v>
      </c>
      <c r="AY191" s="162" t="s">
        <v>131</v>
      </c>
    </row>
    <row r="192" spans="2:65" s="1" customFormat="1" ht="24" customHeight="1">
      <c r="B192" s="146"/>
      <c r="C192" s="147" t="s">
        <v>250</v>
      </c>
      <c r="D192" s="147" t="s">
        <v>134</v>
      </c>
      <c r="E192" s="148" t="s">
        <v>251</v>
      </c>
      <c r="F192" s="149" t="s">
        <v>252</v>
      </c>
      <c r="G192" s="150" t="s">
        <v>174</v>
      </c>
      <c r="H192" s="151">
        <v>1.8</v>
      </c>
      <c r="I192" s="152"/>
      <c r="J192" s="153">
        <f>ROUND(I192*H192,1)</f>
        <v>0</v>
      </c>
      <c r="K192" s="149" t="s">
        <v>138</v>
      </c>
      <c r="L192" s="31"/>
      <c r="M192" s="154" t="s">
        <v>1</v>
      </c>
      <c r="N192" s="155" t="s">
        <v>45</v>
      </c>
      <c r="O192" s="54"/>
      <c r="P192" s="156">
        <f>O192*H192</f>
        <v>0</v>
      </c>
      <c r="Q192" s="156">
        <v>0</v>
      </c>
      <c r="R192" s="156">
        <f>Q192*H192</f>
        <v>0</v>
      </c>
      <c r="S192" s="156">
        <v>1.8</v>
      </c>
      <c r="T192" s="157">
        <f>S192*H192</f>
        <v>3.24</v>
      </c>
      <c r="AR192" s="158" t="s">
        <v>139</v>
      </c>
      <c r="AT192" s="158" t="s">
        <v>134</v>
      </c>
      <c r="AU192" s="158" t="s">
        <v>89</v>
      </c>
      <c r="AY192" s="16" t="s">
        <v>131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6" t="s">
        <v>24</v>
      </c>
      <c r="BK192" s="159">
        <f>ROUND(I192*H192,1)</f>
        <v>0</v>
      </c>
      <c r="BL192" s="16" t="s">
        <v>139</v>
      </c>
      <c r="BM192" s="158" t="s">
        <v>253</v>
      </c>
    </row>
    <row r="193" spans="2:65" s="12" customFormat="1" ht="10.199999999999999">
      <c r="B193" s="160"/>
      <c r="D193" s="161" t="s">
        <v>141</v>
      </c>
      <c r="E193" s="162" t="s">
        <v>1</v>
      </c>
      <c r="F193" s="163" t="s">
        <v>254</v>
      </c>
      <c r="H193" s="164">
        <v>1.8</v>
      </c>
      <c r="I193" s="165"/>
      <c r="L193" s="160"/>
      <c r="M193" s="166"/>
      <c r="N193" s="167"/>
      <c r="O193" s="167"/>
      <c r="P193" s="167"/>
      <c r="Q193" s="167"/>
      <c r="R193" s="167"/>
      <c r="S193" s="167"/>
      <c r="T193" s="168"/>
      <c r="AT193" s="162" t="s">
        <v>141</v>
      </c>
      <c r="AU193" s="162" t="s">
        <v>89</v>
      </c>
      <c r="AV193" s="12" t="s">
        <v>89</v>
      </c>
      <c r="AW193" s="12" t="s">
        <v>33</v>
      </c>
      <c r="AX193" s="12" t="s">
        <v>24</v>
      </c>
      <c r="AY193" s="162" t="s">
        <v>131</v>
      </c>
    </row>
    <row r="194" spans="2:65" s="1" customFormat="1" ht="24" customHeight="1">
      <c r="B194" s="146"/>
      <c r="C194" s="147" t="s">
        <v>255</v>
      </c>
      <c r="D194" s="147" t="s">
        <v>134</v>
      </c>
      <c r="E194" s="148" t="s">
        <v>256</v>
      </c>
      <c r="F194" s="149" t="s">
        <v>257</v>
      </c>
      <c r="G194" s="150" t="s">
        <v>137</v>
      </c>
      <c r="H194" s="151">
        <v>3.6</v>
      </c>
      <c r="I194" s="152"/>
      <c r="J194" s="153">
        <f>ROUND(I194*H194,1)</f>
        <v>0</v>
      </c>
      <c r="K194" s="149" t="s">
        <v>138</v>
      </c>
      <c r="L194" s="31"/>
      <c r="M194" s="154" t="s">
        <v>1</v>
      </c>
      <c r="N194" s="155" t="s">
        <v>45</v>
      </c>
      <c r="O194" s="54"/>
      <c r="P194" s="156">
        <f>O194*H194</f>
        <v>0</v>
      </c>
      <c r="Q194" s="156">
        <v>0</v>
      </c>
      <c r="R194" s="156">
        <f>Q194*H194</f>
        <v>0</v>
      </c>
      <c r="S194" s="156">
        <v>5.5E-2</v>
      </c>
      <c r="T194" s="157">
        <f>S194*H194</f>
        <v>0.19800000000000001</v>
      </c>
      <c r="AR194" s="158" t="s">
        <v>139</v>
      </c>
      <c r="AT194" s="158" t="s">
        <v>134</v>
      </c>
      <c r="AU194" s="158" t="s">
        <v>89</v>
      </c>
      <c r="AY194" s="16" t="s">
        <v>131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6" t="s">
        <v>24</v>
      </c>
      <c r="BK194" s="159">
        <f>ROUND(I194*H194,1)</f>
        <v>0</v>
      </c>
      <c r="BL194" s="16" t="s">
        <v>139</v>
      </c>
      <c r="BM194" s="158" t="s">
        <v>258</v>
      </c>
    </row>
    <row r="195" spans="2:65" s="12" customFormat="1" ht="10.199999999999999">
      <c r="B195" s="160"/>
      <c r="D195" s="161" t="s">
        <v>141</v>
      </c>
      <c r="E195" s="162" t="s">
        <v>1</v>
      </c>
      <c r="F195" s="163" t="s">
        <v>259</v>
      </c>
      <c r="H195" s="164">
        <v>3.6</v>
      </c>
      <c r="I195" s="165"/>
      <c r="L195" s="160"/>
      <c r="M195" s="166"/>
      <c r="N195" s="167"/>
      <c r="O195" s="167"/>
      <c r="P195" s="167"/>
      <c r="Q195" s="167"/>
      <c r="R195" s="167"/>
      <c r="S195" s="167"/>
      <c r="T195" s="168"/>
      <c r="AT195" s="162" t="s">
        <v>141</v>
      </c>
      <c r="AU195" s="162" t="s">
        <v>89</v>
      </c>
      <c r="AV195" s="12" t="s">
        <v>89</v>
      </c>
      <c r="AW195" s="12" t="s">
        <v>33</v>
      </c>
      <c r="AX195" s="12" t="s">
        <v>24</v>
      </c>
      <c r="AY195" s="162" t="s">
        <v>131</v>
      </c>
    </row>
    <row r="196" spans="2:65" s="1" customFormat="1" ht="24" customHeight="1">
      <c r="B196" s="146"/>
      <c r="C196" s="147" t="s">
        <v>260</v>
      </c>
      <c r="D196" s="147" t="s">
        <v>134</v>
      </c>
      <c r="E196" s="148" t="s">
        <v>261</v>
      </c>
      <c r="F196" s="149" t="s">
        <v>262</v>
      </c>
      <c r="G196" s="150" t="s">
        <v>137</v>
      </c>
      <c r="H196" s="151">
        <v>17.399999999999999</v>
      </c>
      <c r="I196" s="152"/>
      <c r="J196" s="153">
        <f>ROUND(I196*H196,1)</f>
        <v>0</v>
      </c>
      <c r="K196" s="149" t="s">
        <v>138</v>
      </c>
      <c r="L196" s="31"/>
      <c r="M196" s="154" t="s">
        <v>1</v>
      </c>
      <c r="N196" s="155" t="s">
        <v>45</v>
      </c>
      <c r="O196" s="54"/>
      <c r="P196" s="156">
        <f>O196*H196</f>
        <v>0</v>
      </c>
      <c r="Q196" s="156">
        <v>0</v>
      </c>
      <c r="R196" s="156">
        <f>Q196*H196</f>
        <v>0</v>
      </c>
      <c r="S196" s="156">
        <v>3.5000000000000003E-2</v>
      </c>
      <c r="T196" s="157">
        <f>S196*H196</f>
        <v>0.60899999999999999</v>
      </c>
      <c r="AR196" s="158" t="s">
        <v>139</v>
      </c>
      <c r="AT196" s="158" t="s">
        <v>134</v>
      </c>
      <c r="AU196" s="158" t="s">
        <v>89</v>
      </c>
      <c r="AY196" s="16" t="s">
        <v>131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6" t="s">
        <v>24</v>
      </c>
      <c r="BK196" s="159">
        <f>ROUND(I196*H196,1)</f>
        <v>0</v>
      </c>
      <c r="BL196" s="16" t="s">
        <v>139</v>
      </c>
      <c r="BM196" s="158" t="s">
        <v>263</v>
      </c>
    </row>
    <row r="197" spans="2:65" s="12" customFormat="1" ht="10.199999999999999">
      <c r="B197" s="160"/>
      <c r="D197" s="161" t="s">
        <v>141</v>
      </c>
      <c r="E197" s="162" t="s">
        <v>1</v>
      </c>
      <c r="F197" s="163" t="s">
        <v>264</v>
      </c>
      <c r="H197" s="164">
        <v>17.399999999999999</v>
      </c>
      <c r="I197" s="165"/>
      <c r="L197" s="160"/>
      <c r="M197" s="166"/>
      <c r="N197" s="167"/>
      <c r="O197" s="167"/>
      <c r="P197" s="167"/>
      <c r="Q197" s="167"/>
      <c r="R197" s="167"/>
      <c r="S197" s="167"/>
      <c r="T197" s="168"/>
      <c r="AT197" s="162" t="s">
        <v>141</v>
      </c>
      <c r="AU197" s="162" t="s">
        <v>89</v>
      </c>
      <c r="AV197" s="12" t="s">
        <v>89</v>
      </c>
      <c r="AW197" s="12" t="s">
        <v>33</v>
      </c>
      <c r="AX197" s="12" t="s">
        <v>24</v>
      </c>
      <c r="AY197" s="162" t="s">
        <v>131</v>
      </c>
    </row>
    <row r="198" spans="2:65" s="1" customFormat="1" ht="16.5" customHeight="1">
      <c r="B198" s="146"/>
      <c r="C198" s="147" t="s">
        <v>265</v>
      </c>
      <c r="D198" s="147" t="s">
        <v>134</v>
      </c>
      <c r="E198" s="148" t="s">
        <v>266</v>
      </c>
      <c r="F198" s="149" t="s">
        <v>267</v>
      </c>
      <c r="G198" s="150" t="s">
        <v>145</v>
      </c>
      <c r="H198" s="151">
        <v>16.7</v>
      </c>
      <c r="I198" s="152"/>
      <c r="J198" s="153">
        <f>ROUND(I198*H198,1)</f>
        <v>0</v>
      </c>
      <c r="K198" s="149" t="s">
        <v>138</v>
      </c>
      <c r="L198" s="31"/>
      <c r="M198" s="154" t="s">
        <v>1</v>
      </c>
      <c r="N198" s="155" t="s">
        <v>45</v>
      </c>
      <c r="O198" s="54"/>
      <c r="P198" s="156">
        <f>O198*H198</f>
        <v>0</v>
      </c>
      <c r="Q198" s="156">
        <v>0</v>
      </c>
      <c r="R198" s="156">
        <f>Q198*H198</f>
        <v>0</v>
      </c>
      <c r="S198" s="156">
        <v>8.9999999999999993E-3</v>
      </c>
      <c r="T198" s="157">
        <f>S198*H198</f>
        <v>0.15029999999999999</v>
      </c>
      <c r="AR198" s="158" t="s">
        <v>139</v>
      </c>
      <c r="AT198" s="158" t="s">
        <v>134</v>
      </c>
      <c r="AU198" s="158" t="s">
        <v>89</v>
      </c>
      <c r="AY198" s="16" t="s">
        <v>131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6" t="s">
        <v>24</v>
      </c>
      <c r="BK198" s="159">
        <f>ROUND(I198*H198,1)</f>
        <v>0</v>
      </c>
      <c r="BL198" s="16" t="s">
        <v>139</v>
      </c>
      <c r="BM198" s="158" t="s">
        <v>268</v>
      </c>
    </row>
    <row r="199" spans="2:65" s="12" customFormat="1" ht="10.199999999999999">
      <c r="B199" s="160"/>
      <c r="D199" s="161" t="s">
        <v>141</v>
      </c>
      <c r="E199" s="162" t="s">
        <v>1</v>
      </c>
      <c r="F199" s="163" t="s">
        <v>269</v>
      </c>
      <c r="H199" s="164">
        <v>16.7</v>
      </c>
      <c r="I199" s="165"/>
      <c r="L199" s="160"/>
      <c r="M199" s="166"/>
      <c r="N199" s="167"/>
      <c r="O199" s="167"/>
      <c r="P199" s="167"/>
      <c r="Q199" s="167"/>
      <c r="R199" s="167"/>
      <c r="S199" s="167"/>
      <c r="T199" s="168"/>
      <c r="AT199" s="162" t="s">
        <v>141</v>
      </c>
      <c r="AU199" s="162" t="s">
        <v>89</v>
      </c>
      <c r="AV199" s="12" t="s">
        <v>89</v>
      </c>
      <c r="AW199" s="12" t="s">
        <v>33</v>
      </c>
      <c r="AX199" s="12" t="s">
        <v>24</v>
      </c>
      <c r="AY199" s="162" t="s">
        <v>131</v>
      </c>
    </row>
    <row r="200" spans="2:65" s="1" customFormat="1" ht="16.5" customHeight="1">
      <c r="B200" s="146"/>
      <c r="C200" s="147" t="s">
        <v>270</v>
      </c>
      <c r="D200" s="147" t="s">
        <v>134</v>
      </c>
      <c r="E200" s="148" t="s">
        <v>271</v>
      </c>
      <c r="F200" s="149" t="s">
        <v>272</v>
      </c>
      <c r="G200" s="150" t="s">
        <v>137</v>
      </c>
      <c r="H200" s="151">
        <v>16.5</v>
      </c>
      <c r="I200" s="152"/>
      <c r="J200" s="153">
        <f>ROUND(I200*H200,1)</f>
        <v>0</v>
      </c>
      <c r="K200" s="149" t="s">
        <v>138</v>
      </c>
      <c r="L200" s="31"/>
      <c r="M200" s="154" t="s">
        <v>1</v>
      </c>
      <c r="N200" s="155" t="s">
        <v>45</v>
      </c>
      <c r="O200" s="54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AR200" s="158" t="s">
        <v>139</v>
      </c>
      <c r="AT200" s="158" t="s">
        <v>134</v>
      </c>
      <c r="AU200" s="158" t="s">
        <v>89</v>
      </c>
      <c r="AY200" s="16" t="s">
        <v>131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6" t="s">
        <v>24</v>
      </c>
      <c r="BK200" s="159">
        <f>ROUND(I200*H200,1)</f>
        <v>0</v>
      </c>
      <c r="BL200" s="16" t="s">
        <v>139</v>
      </c>
      <c r="BM200" s="158" t="s">
        <v>273</v>
      </c>
    </row>
    <row r="201" spans="2:65" s="12" customFormat="1" ht="10.199999999999999">
      <c r="B201" s="160"/>
      <c r="D201" s="161" t="s">
        <v>141</v>
      </c>
      <c r="E201" s="162" t="s">
        <v>1</v>
      </c>
      <c r="F201" s="163" t="s">
        <v>274</v>
      </c>
      <c r="H201" s="164">
        <v>16.5</v>
      </c>
      <c r="I201" s="165"/>
      <c r="L201" s="160"/>
      <c r="M201" s="166"/>
      <c r="N201" s="167"/>
      <c r="O201" s="167"/>
      <c r="P201" s="167"/>
      <c r="Q201" s="167"/>
      <c r="R201" s="167"/>
      <c r="S201" s="167"/>
      <c r="T201" s="168"/>
      <c r="AT201" s="162" t="s">
        <v>141</v>
      </c>
      <c r="AU201" s="162" t="s">
        <v>89</v>
      </c>
      <c r="AV201" s="12" t="s">
        <v>89</v>
      </c>
      <c r="AW201" s="12" t="s">
        <v>33</v>
      </c>
      <c r="AX201" s="12" t="s">
        <v>24</v>
      </c>
      <c r="AY201" s="162" t="s">
        <v>131</v>
      </c>
    </row>
    <row r="202" spans="2:65" s="1" customFormat="1" ht="24" customHeight="1">
      <c r="B202" s="146"/>
      <c r="C202" s="147" t="s">
        <v>275</v>
      </c>
      <c r="D202" s="147" t="s">
        <v>134</v>
      </c>
      <c r="E202" s="148" t="s">
        <v>276</v>
      </c>
      <c r="F202" s="149" t="s">
        <v>277</v>
      </c>
      <c r="G202" s="150" t="s">
        <v>145</v>
      </c>
      <c r="H202" s="151">
        <v>4.9000000000000004</v>
      </c>
      <c r="I202" s="152"/>
      <c r="J202" s="153">
        <f>ROUND(I202*H202,1)</f>
        <v>0</v>
      </c>
      <c r="K202" s="149" t="s">
        <v>138</v>
      </c>
      <c r="L202" s="31"/>
      <c r="M202" s="154" t="s">
        <v>1</v>
      </c>
      <c r="N202" s="155" t="s">
        <v>45</v>
      </c>
      <c r="O202" s="54"/>
      <c r="P202" s="156">
        <f>O202*H202</f>
        <v>0</v>
      </c>
      <c r="Q202" s="156">
        <v>0</v>
      </c>
      <c r="R202" s="156">
        <f>Q202*H202</f>
        <v>0</v>
      </c>
      <c r="S202" s="156">
        <v>5.0000000000000001E-3</v>
      </c>
      <c r="T202" s="157">
        <f>S202*H202</f>
        <v>2.4500000000000001E-2</v>
      </c>
      <c r="AR202" s="158" t="s">
        <v>139</v>
      </c>
      <c r="AT202" s="158" t="s">
        <v>134</v>
      </c>
      <c r="AU202" s="158" t="s">
        <v>89</v>
      </c>
      <c r="AY202" s="16" t="s">
        <v>131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6" t="s">
        <v>24</v>
      </c>
      <c r="BK202" s="159">
        <f>ROUND(I202*H202,1)</f>
        <v>0</v>
      </c>
      <c r="BL202" s="16" t="s">
        <v>139</v>
      </c>
      <c r="BM202" s="158" t="s">
        <v>278</v>
      </c>
    </row>
    <row r="203" spans="2:65" s="12" customFormat="1" ht="10.199999999999999">
      <c r="B203" s="160"/>
      <c r="D203" s="161" t="s">
        <v>141</v>
      </c>
      <c r="E203" s="162" t="s">
        <v>1</v>
      </c>
      <c r="F203" s="163" t="s">
        <v>279</v>
      </c>
      <c r="H203" s="164">
        <v>4.9000000000000004</v>
      </c>
      <c r="I203" s="165"/>
      <c r="L203" s="160"/>
      <c r="M203" s="166"/>
      <c r="N203" s="167"/>
      <c r="O203" s="167"/>
      <c r="P203" s="167"/>
      <c r="Q203" s="167"/>
      <c r="R203" s="167"/>
      <c r="S203" s="167"/>
      <c r="T203" s="168"/>
      <c r="AT203" s="162" t="s">
        <v>141</v>
      </c>
      <c r="AU203" s="162" t="s">
        <v>89</v>
      </c>
      <c r="AV203" s="12" t="s">
        <v>89</v>
      </c>
      <c r="AW203" s="12" t="s">
        <v>33</v>
      </c>
      <c r="AX203" s="12" t="s">
        <v>24</v>
      </c>
      <c r="AY203" s="162" t="s">
        <v>131</v>
      </c>
    </row>
    <row r="204" spans="2:65" s="1" customFormat="1" ht="24" customHeight="1">
      <c r="B204" s="146"/>
      <c r="C204" s="147" t="s">
        <v>280</v>
      </c>
      <c r="D204" s="147" t="s">
        <v>134</v>
      </c>
      <c r="E204" s="148" t="s">
        <v>281</v>
      </c>
      <c r="F204" s="149" t="s">
        <v>282</v>
      </c>
      <c r="G204" s="150" t="s">
        <v>145</v>
      </c>
      <c r="H204" s="151">
        <v>3.5</v>
      </c>
      <c r="I204" s="152"/>
      <c r="J204" s="153">
        <f>ROUND(I204*H204,1)</f>
        <v>0</v>
      </c>
      <c r="K204" s="149" t="s">
        <v>138</v>
      </c>
      <c r="L204" s="31"/>
      <c r="M204" s="154" t="s">
        <v>1</v>
      </c>
      <c r="N204" s="155" t="s">
        <v>45</v>
      </c>
      <c r="O204" s="54"/>
      <c r="P204" s="156">
        <f>O204*H204</f>
        <v>0</v>
      </c>
      <c r="Q204" s="156">
        <v>0</v>
      </c>
      <c r="R204" s="156">
        <f>Q204*H204</f>
        <v>0</v>
      </c>
      <c r="S204" s="156">
        <v>5.0000000000000001E-3</v>
      </c>
      <c r="T204" s="157">
        <f>S204*H204</f>
        <v>1.7500000000000002E-2</v>
      </c>
      <c r="AR204" s="158" t="s">
        <v>139</v>
      </c>
      <c r="AT204" s="158" t="s">
        <v>134</v>
      </c>
      <c r="AU204" s="158" t="s">
        <v>89</v>
      </c>
      <c r="AY204" s="16" t="s">
        <v>131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6" t="s">
        <v>24</v>
      </c>
      <c r="BK204" s="159">
        <f>ROUND(I204*H204,1)</f>
        <v>0</v>
      </c>
      <c r="BL204" s="16" t="s">
        <v>139</v>
      </c>
      <c r="BM204" s="158" t="s">
        <v>283</v>
      </c>
    </row>
    <row r="205" spans="2:65" s="1" customFormat="1" ht="24" customHeight="1">
      <c r="B205" s="146"/>
      <c r="C205" s="147" t="s">
        <v>284</v>
      </c>
      <c r="D205" s="147" t="s">
        <v>134</v>
      </c>
      <c r="E205" s="148" t="s">
        <v>285</v>
      </c>
      <c r="F205" s="149" t="s">
        <v>286</v>
      </c>
      <c r="G205" s="150" t="s">
        <v>154</v>
      </c>
      <c r="H205" s="151">
        <v>1</v>
      </c>
      <c r="I205" s="152"/>
      <c r="J205" s="153">
        <f>ROUND(I205*H205,1)</f>
        <v>0</v>
      </c>
      <c r="K205" s="149" t="s">
        <v>138</v>
      </c>
      <c r="L205" s="31"/>
      <c r="M205" s="154" t="s">
        <v>1</v>
      </c>
      <c r="N205" s="155" t="s">
        <v>45</v>
      </c>
      <c r="O205" s="54"/>
      <c r="P205" s="156">
        <f>O205*H205</f>
        <v>0</v>
      </c>
      <c r="Q205" s="156">
        <v>0</v>
      </c>
      <c r="R205" s="156">
        <f>Q205*H205</f>
        <v>0</v>
      </c>
      <c r="S205" s="156">
        <v>1.4999999999999999E-2</v>
      </c>
      <c r="T205" s="157">
        <f>S205*H205</f>
        <v>1.4999999999999999E-2</v>
      </c>
      <c r="AR205" s="158" t="s">
        <v>139</v>
      </c>
      <c r="AT205" s="158" t="s">
        <v>134</v>
      </c>
      <c r="AU205" s="158" t="s">
        <v>89</v>
      </c>
      <c r="AY205" s="16" t="s">
        <v>131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6" t="s">
        <v>24</v>
      </c>
      <c r="BK205" s="159">
        <f>ROUND(I205*H205,1)</f>
        <v>0</v>
      </c>
      <c r="BL205" s="16" t="s">
        <v>139</v>
      </c>
      <c r="BM205" s="158" t="s">
        <v>287</v>
      </c>
    </row>
    <row r="206" spans="2:65" s="1" customFormat="1" ht="24" customHeight="1">
      <c r="B206" s="146"/>
      <c r="C206" s="147" t="s">
        <v>288</v>
      </c>
      <c r="D206" s="147" t="s">
        <v>134</v>
      </c>
      <c r="E206" s="148" t="s">
        <v>289</v>
      </c>
      <c r="F206" s="149" t="s">
        <v>290</v>
      </c>
      <c r="G206" s="150" t="s">
        <v>145</v>
      </c>
      <c r="H206" s="151">
        <v>18.8</v>
      </c>
      <c r="I206" s="152"/>
      <c r="J206" s="153">
        <f>ROUND(I206*H206,1)</f>
        <v>0</v>
      </c>
      <c r="K206" s="149" t="s">
        <v>138</v>
      </c>
      <c r="L206" s="31"/>
      <c r="M206" s="154" t="s">
        <v>1</v>
      </c>
      <c r="N206" s="155" t="s">
        <v>45</v>
      </c>
      <c r="O206" s="54"/>
      <c r="P206" s="156">
        <f>O206*H206</f>
        <v>0</v>
      </c>
      <c r="Q206" s="156">
        <v>0</v>
      </c>
      <c r="R206" s="156">
        <f>Q206*H206</f>
        <v>0</v>
      </c>
      <c r="S206" s="156">
        <v>8.9999999999999993E-3</v>
      </c>
      <c r="T206" s="157">
        <f>S206*H206</f>
        <v>0.16919999999999999</v>
      </c>
      <c r="AR206" s="158" t="s">
        <v>139</v>
      </c>
      <c r="AT206" s="158" t="s">
        <v>134</v>
      </c>
      <c r="AU206" s="158" t="s">
        <v>89</v>
      </c>
      <c r="AY206" s="16" t="s">
        <v>131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6" t="s">
        <v>24</v>
      </c>
      <c r="BK206" s="159">
        <f>ROUND(I206*H206,1)</f>
        <v>0</v>
      </c>
      <c r="BL206" s="16" t="s">
        <v>139</v>
      </c>
      <c r="BM206" s="158" t="s">
        <v>291</v>
      </c>
    </row>
    <row r="207" spans="2:65" s="12" customFormat="1" ht="10.199999999999999">
      <c r="B207" s="160"/>
      <c r="D207" s="161" t="s">
        <v>141</v>
      </c>
      <c r="E207" s="162" t="s">
        <v>1</v>
      </c>
      <c r="F207" s="163" t="s">
        <v>292</v>
      </c>
      <c r="H207" s="164">
        <v>4.2</v>
      </c>
      <c r="I207" s="165"/>
      <c r="L207" s="160"/>
      <c r="M207" s="166"/>
      <c r="N207" s="167"/>
      <c r="O207" s="167"/>
      <c r="P207" s="167"/>
      <c r="Q207" s="167"/>
      <c r="R207" s="167"/>
      <c r="S207" s="167"/>
      <c r="T207" s="168"/>
      <c r="AT207" s="162" t="s">
        <v>141</v>
      </c>
      <c r="AU207" s="162" t="s">
        <v>89</v>
      </c>
      <c r="AV207" s="12" t="s">
        <v>89</v>
      </c>
      <c r="AW207" s="12" t="s">
        <v>33</v>
      </c>
      <c r="AX207" s="12" t="s">
        <v>80</v>
      </c>
      <c r="AY207" s="162" t="s">
        <v>131</v>
      </c>
    </row>
    <row r="208" spans="2:65" s="12" customFormat="1" ht="10.199999999999999">
      <c r="B208" s="160"/>
      <c r="D208" s="161" t="s">
        <v>141</v>
      </c>
      <c r="E208" s="162" t="s">
        <v>1</v>
      </c>
      <c r="F208" s="163" t="s">
        <v>293</v>
      </c>
      <c r="H208" s="164">
        <v>10.4</v>
      </c>
      <c r="I208" s="165"/>
      <c r="L208" s="160"/>
      <c r="M208" s="166"/>
      <c r="N208" s="167"/>
      <c r="O208" s="167"/>
      <c r="P208" s="167"/>
      <c r="Q208" s="167"/>
      <c r="R208" s="167"/>
      <c r="S208" s="167"/>
      <c r="T208" s="168"/>
      <c r="AT208" s="162" t="s">
        <v>141</v>
      </c>
      <c r="AU208" s="162" t="s">
        <v>89</v>
      </c>
      <c r="AV208" s="12" t="s">
        <v>89</v>
      </c>
      <c r="AW208" s="12" t="s">
        <v>33</v>
      </c>
      <c r="AX208" s="12" t="s">
        <v>80</v>
      </c>
      <c r="AY208" s="162" t="s">
        <v>131</v>
      </c>
    </row>
    <row r="209" spans="2:65" s="12" customFormat="1" ht="10.199999999999999">
      <c r="B209" s="160"/>
      <c r="D209" s="161" t="s">
        <v>141</v>
      </c>
      <c r="E209" s="162" t="s">
        <v>1</v>
      </c>
      <c r="F209" s="163" t="s">
        <v>294</v>
      </c>
      <c r="H209" s="164">
        <v>4.2</v>
      </c>
      <c r="I209" s="165"/>
      <c r="L209" s="160"/>
      <c r="M209" s="166"/>
      <c r="N209" s="167"/>
      <c r="O209" s="167"/>
      <c r="P209" s="167"/>
      <c r="Q209" s="167"/>
      <c r="R209" s="167"/>
      <c r="S209" s="167"/>
      <c r="T209" s="168"/>
      <c r="AT209" s="162" t="s">
        <v>141</v>
      </c>
      <c r="AU209" s="162" t="s">
        <v>89</v>
      </c>
      <c r="AV209" s="12" t="s">
        <v>89</v>
      </c>
      <c r="AW209" s="12" t="s">
        <v>33</v>
      </c>
      <c r="AX209" s="12" t="s">
        <v>80</v>
      </c>
      <c r="AY209" s="162" t="s">
        <v>131</v>
      </c>
    </row>
    <row r="210" spans="2:65" s="13" customFormat="1" ht="10.199999999999999">
      <c r="B210" s="169"/>
      <c r="D210" s="161" t="s">
        <v>141</v>
      </c>
      <c r="E210" s="170" t="s">
        <v>1</v>
      </c>
      <c r="F210" s="171" t="s">
        <v>163</v>
      </c>
      <c r="H210" s="172">
        <v>18.8</v>
      </c>
      <c r="I210" s="173"/>
      <c r="L210" s="169"/>
      <c r="M210" s="174"/>
      <c r="N210" s="175"/>
      <c r="O210" s="175"/>
      <c r="P210" s="175"/>
      <c r="Q210" s="175"/>
      <c r="R210" s="175"/>
      <c r="S210" s="175"/>
      <c r="T210" s="176"/>
      <c r="AT210" s="170" t="s">
        <v>141</v>
      </c>
      <c r="AU210" s="170" t="s">
        <v>89</v>
      </c>
      <c r="AV210" s="13" t="s">
        <v>139</v>
      </c>
      <c r="AW210" s="13" t="s">
        <v>33</v>
      </c>
      <c r="AX210" s="13" t="s">
        <v>24</v>
      </c>
      <c r="AY210" s="170" t="s">
        <v>131</v>
      </c>
    </row>
    <row r="211" spans="2:65" s="11" customFormat="1" ht="22.8" customHeight="1">
      <c r="B211" s="133"/>
      <c r="D211" s="134" t="s">
        <v>79</v>
      </c>
      <c r="E211" s="144" t="s">
        <v>295</v>
      </c>
      <c r="F211" s="144" t="s">
        <v>296</v>
      </c>
      <c r="I211" s="136"/>
      <c r="J211" s="145">
        <f>BK211</f>
        <v>0</v>
      </c>
      <c r="L211" s="133"/>
      <c r="M211" s="138"/>
      <c r="N211" s="139"/>
      <c r="O211" s="139"/>
      <c r="P211" s="140">
        <f>SUM(P212:P217)</f>
        <v>0</v>
      </c>
      <c r="Q211" s="139"/>
      <c r="R211" s="140">
        <f>SUM(R212:R217)</f>
        <v>0</v>
      </c>
      <c r="S211" s="139"/>
      <c r="T211" s="141">
        <f>SUM(T212:T217)</f>
        <v>0</v>
      </c>
      <c r="AR211" s="134" t="s">
        <v>24</v>
      </c>
      <c r="AT211" s="142" t="s">
        <v>79</v>
      </c>
      <c r="AU211" s="142" t="s">
        <v>24</v>
      </c>
      <c r="AY211" s="134" t="s">
        <v>131</v>
      </c>
      <c r="BK211" s="143">
        <f>SUM(BK212:BK217)</f>
        <v>0</v>
      </c>
    </row>
    <row r="212" spans="2:65" s="1" customFormat="1" ht="24" customHeight="1">
      <c r="B212" s="146"/>
      <c r="C212" s="147" t="s">
        <v>297</v>
      </c>
      <c r="D212" s="147" t="s">
        <v>134</v>
      </c>
      <c r="E212" s="148" t="s">
        <v>298</v>
      </c>
      <c r="F212" s="149" t="s">
        <v>299</v>
      </c>
      <c r="G212" s="150" t="s">
        <v>167</v>
      </c>
      <c r="H212" s="151">
        <v>5.75</v>
      </c>
      <c r="I212" s="152"/>
      <c r="J212" s="153">
        <f>ROUND(I212*H212,1)</f>
        <v>0</v>
      </c>
      <c r="K212" s="149" t="s">
        <v>138</v>
      </c>
      <c r="L212" s="31"/>
      <c r="M212" s="154" t="s">
        <v>1</v>
      </c>
      <c r="N212" s="155" t="s">
        <v>45</v>
      </c>
      <c r="O212" s="54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AR212" s="158" t="s">
        <v>139</v>
      </c>
      <c r="AT212" s="158" t="s">
        <v>134</v>
      </c>
      <c r="AU212" s="158" t="s">
        <v>89</v>
      </c>
      <c r="AY212" s="16" t="s">
        <v>131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6" t="s">
        <v>24</v>
      </c>
      <c r="BK212" s="159">
        <f>ROUND(I212*H212,1)</f>
        <v>0</v>
      </c>
      <c r="BL212" s="16" t="s">
        <v>139</v>
      </c>
      <c r="BM212" s="158" t="s">
        <v>300</v>
      </c>
    </row>
    <row r="213" spans="2:65" s="1" customFormat="1" ht="24" customHeight="1">
      <c r="B213" s="146"/>
      <c r="C213" s="147" t="s">
        <v>301</v>
      </c>
      <c r="D213" s="147" t="s">
        <v>134</v>
      </c>
      <c r="E213" s="148" t="s">
        <v>302</v>
      </c>
      <c r="F213" s="149" t="s">
        <v>303</v>
      </c>
      <c r="G213" s="150" t="s">
        <v>167</v>
      </c>
      <c r="H213" s="151">
        <v>5.75</v>
      </c>
      <c r="I213" s="152"/>
      <c r="J213" s="153">
        <f>ROUND(I213*H213,1)</f>
        <v>0</v>
      </c>
      <c r="K213" s="149" t="s">
        <v>138</v>
      </c>
      <c r="L213" s="31"/>
      <c r="M213" s="154" t="s">
        <v>1</v>
      </c>
      <c r="N213" s="155" t="s">
        <v>45</v>
      </c>
      <c r="O213" s="54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AR213" s="158" t="s">
        <v>139</v>
      </c>
      <c r="AT213" s="158" t="s">
        <v>134</v>
      </c>
      <c r="AU213" s="158" t="s">
        <v>89</v>
      </c>
      <c r="AY213" s="16" t="s">
        <v>131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6" t="s">
        <v>24</v>
      </c>
      <c r="BK213" s="159">
        <f>ROUND(I213*H213,1)</f>
        <v>0</v>
      </c>
      <c r="BL213" s="16" t="s">
        <v>139</v>
      </c>
      <c r="BM213" s="158" t="s">
        <v>304</v>
      </c>
    </row>
    <row r="214" spans="2:65" s="1" customFormat="1" ht="24" customHeight="1">
      <c r="B214" s="146"/>
      <c r="C214" s="147" t="s">
        <v>305</v>
      </c>
      <c r="D214" s="147" t="s">
        <v>134</v>
      </c>
      <c r="E214" s="148" t="s">
        <v>306</v>
      </c>
      <c r="F214" s="149" t="s">
        <v>307</v>
      </c>
      <c r="G214" s="150" t="s">
        <v>167</v>
      </c>
      <c r="H214" s="151">
        <v>57.5</v>
      </c>
      <c r="I214" s="152"/>
      <c r="J214" s="153">
        <f>ROUND(I214*H214,1)</f>
        <v>0</v>
      </c>
      <c r="K214" s="149" t="s">
        <v>138</v>
      </c>
      <c r="L214" s="31"/>
      <c r="M214" s="154" t="s">
        <v>1</v>
      </c>
      <c r="N214" s="155" t="s">
        <v>45</v>
      </c>
      <c r="O214" s="54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AR214" s="158" t="s">
        <v>139</v>
      </c>
      <c r="AT214" s="158" t="s">
        <v>134</v>
      </c>
      <c r="AU214" s="158" t="s">
        <v>89</v>
      </c>
      <c r="AY214" s="16" t="s">
        <v>131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6" t="s">
        <v>24</v>
      </c>
      <c r="BK214" s="159">
        <f>ROUND(I214*H214,1)</f>
        <v>0</v>
      </c>
      <c r="BL214" s="16" t="s">
        <v>139</v>
      </c>
      <c r="BM214" s="158" t="s">
        <v>308</v>
      </c>
    </row>
    <row r="215" spans="2:65" s="12" customFormat="1" ht="10.199999999999999">
      <c r="B215" s="160"/>
      <c r="D215" s="161" t="s">
        <v>141</v>
      </c>
      <c r="F215" s="163" t="s">
        <v>309</v>
      </c>
      <c r="H215" s="164">
        <v>57.5</v>
      </c>
      <c r="I215" s="165"/>
      <c r="L215" s="160"/>
      <c r="M215" s="166"/>
      <c r="N215" s="167"/>
      <c r="O215" s="167"/>
      <c r="P215" s="167"/>
      <c r="Q215" s="167"/>
      <c r="R215" s="167"/>
      <c r="S215" s="167"/>
      <c r="T215" s="168"/>
      <c r="AT215" s="162" t="s">
        <v>141</v>
      </c>
      <c r="AU215" s="162" t="s">
        <v>89</v>
      </c>
      <c r="AV215" s="12" t="s">
        <v>89</v>
      </c>
      <c r="AW215" s="12" t="s">
        <v>3</v>
      </c>
      <c r="AX215" s="12" t="s">
        <v>24</v>
      </c>
      <c r="AY215" s="162" t="s">
        <v>131</v>
      </c>
    </row>
    <row r="216" spans="2:65" s="1" customFormat="1" ht="24" customHeight="1">
      <c r="B216" s="146"/>
      <c r="C216" s="147" t="s">
        <v>310</v>
      </c>
      <c r="D216" s="147" t="s">
        <v>134</v>
      </c>
      <c r="E216" s="148" t="s">
        <v>311</v>
      </c>
      <c r="F216" s="149" t="s">
        <v>312</v>
      </c>
      <c r="G216" s="150" t="s">
        <v>167</v>
      </c>
      <c r="H216" s="151">
        <v>4.7759999999999998</v>
      </c>
      <c r="I216" s="152"/>
      <c r="J216" s="153">
        <f>ROUND(I216*H216,1)</f>
        <v>0</v>
      </c>
      <c r="K216" s="149" t="s">
        <v>138</v>
      </c>
      <c r="L216" s="31"/>
      <c r="M216" s="154" t="s">
        <v>1</v>
      </c>
      <c r="N216" s="155" t="s">
        <v>45</v>
      </c>
      <c r="O216" s="54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AR216" s="158" t="s">
        <v>139</v>
      </c>
      <c r="AT216" s="158" t="s">
        <v>134</v>
      </c>
      <c r="AU216" s="158" t="s">
        <v>89</v>
      </c>
      <c r="AY216" s="16" t="s">
        <v>131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6" t="s">
        <v>24</v>
      </c>
      <c r="BK216" s="159">
        <f>ROUND(I216*H216,1)</f>
        <v>0</v>
      </c>
      <c r="BL216" s="16" t="s">
        <v>139</v>
      </c>
      <c r="BM216" s="158" t="s">
        <v>313</v>
      </c>
    </row>
    <row r="217" spans="2:65" s="1" customFormat="1" ht="24" customHeight="1">
      <c r="B217" s="146"/>
      <c r="C217" s="147" t="s">
        <v>314</v>
      </c>
      <c r="D217" s="147" t="s">
        <v>134</v>
      </c>
      <c r="E217" s="148" t="s">
        <v>315</v>
      </c>
      <c r="F217" s="149" t="s">
        <v>316</v>
      </c>
      <c r="G217" s="150" t="s">
        <v>167</v>
      </c>
      <c r="H217" s="151">
        <v>0.97399999999999998</v>
      </c>
      <c r="I217" s="152"/>
      <c r="J217" s="153">
        <f>ROUND(I217*H217,1)</f>
        <v>0</v>
      </c>
      <c r="K217" s="149" t="s">
        <v>138</v>
      </c>
      <c r="L217" s="31"/>
      <c r="M217" s="154" t="s">
        <v>1</v>
      </c>
      <c r="N217" s="155" t="s">
        <v>45</v>
      </c>
      <c r="O217" s="54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AR217" s="158" t="s">
        <v>139</v>
      </c>
      <c r="AT217" s="158" t="s">
        <v>134</v>
      </c>
      <c r="AU217" s="158" t="s">
        <v>89</v>
      </c>
      <c r="AY217" s="16" t="s">
        <v>131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6" t="s">
        <v>24</v>
      </c>
      <c r="BK217" s="159">
        <f>ROUND(I217*H217,1)</f>
        <v>0</v>
      </c>
      <c r="BL217" s="16" t="s">
        <v>139</v>
      </c>
      <c r="BM217" s="158" t="s">
        <v>317</v>
      </c>
    </row>
    <row r="218" spans="2:65" s="11" customFormat="1" ht="22.8" customHeight="1">
      <c r="B218" s="133"/>
      <c r="D218" s="134" t="s">
        <v>79</v>
      </c>
      <c r="E218" s="144" t="s">
        <v>318</v>
      </c>
      <c r="F218" s="144" t="s">
        <v>319</v>
      </c>
      <c r="I218" s="136"/>
      <c r="J218" s="145">
        <f>BK218</f>
        <v>0</v>
      </c>
      <c r="L218" s="133"/>
      <c r="M218" s="138"/>
      <c r="N218" s="139"/>
      <c r="O218" s="139"/>
      <c r="P218" s="140">
        <f>P219</f>
        <v>0</v>
      </c>
      <c r="Q218" s="139"/>
      <c r="R218" s="140">
        <f>R219</f>
        <v>0</v>
      </c>
      <c r="S218" s="139"/>
      <c r="T218" s="141">
        <f>T219</f>
        <v>0</v>
      </c>
      <c r="AR218" s="134" t="s">
        <v>24</v>
      </c>
      <c r="AT218" s="142" t="s">
        <v>79</v>
      </c>
      <c r="AU218" s="142" t="s">
        <v>24</v>
      </c>
      <c r="AY218" s="134" t="s">
        <v>131</v>
      </c>
      <c r="BK218" s="143">
        <f>BK219</f>
        <v>0</v>
      </c>
    </row>
    <row r="219" spans="2:65" s="1" customFormat="1" ht="16.5" customHeight="1">
      <c r="B219" s="146"/>
      <c r="C219" s="147" t="s">
        <v>320</v>
      </c>
      <c r="D219" s="147" t="s">
        <v>134</v>
      </c>
      <c r="E219" s="148" t="s">
        <v>321</v>
      </c>
      <c r="F219" s="149" t="s">
        <v>322</v>
      </c>
      <c r="G219" s="150" t="s">
        <v>167</v>
      </c>
      <c r="H219" s="151">
        <v>2.8330000000000002</v>
      </c>
      <c r="I219" s="152"/>
      <c r="J219" s="153">
        <f>ROUND(I219*H219,1)</f>
        <v>0</v>
      </c>
      <c r="K219" s="149" t="s">
        <v>138</v>
      </c>
      <c r="L219" s="31"/>
      <c r="M219" s="154" t="s">
        <v>1</v>
      </c>
      <c r="N219" s="155" t="s">
        <v>45</v>
      </c>
      <c r="O219" s="54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AR219" s="158" t="s">
        <v>139</v>
      </c>
      <c r="AT219" s="158" t="s">
        <v>134</v>
      </c>
      <c r="AU219" s="158" t="s">
        <v>89</v>
      </c>
      <c r="AY219" s="16" t="s">
        <v>131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6" t="s">
        <v>24</v>
      </c>
      <c r="BK219" s="159">
        <f>ROUND(I219*H219,1)</f>
        <v>0</v>
      </c>
      <c r="BL219" s="16" t="s">
        <v>139</v>
      </c>
      <c r="BM219" s="158" t="s">
        <v>323</v>
      </c>
    </row>
    <row r="220" spans="2:65" s="11" customFormat="1" ht="25.95" customHeight="1">
      <c r="B220" s="133"/>
      <c r="D220" s="134" t="s">
        <v>79</v>
      </c>
      <c r="E220" s="135" t="s">
        <v>324</v>
      </c>
      <c r="F220" s="135" t="s">
        <v>325</v>
      </c>
      <c r="I220" s="136"/>
      <c r="J220" s="137">
        <f>BK220</f>
        <v>0</v>
      </c>
      <c r="L220" s="133"/>
      <c r="M220" s="138"/>
      <c r="N220" s="139"/>
      <c r="O220" s="139"/>
      <c r="P220" s="140">
        <f>P221+P223+P225+P230+P239+P251+P273</f>
        <v>0</v>
      </c>
      <c r="Q220" s="139"/>
      <c r="R220" s="140">
        <f>R221+R223+R225+R230+R239+R251+R273</f>
        <v>2.8525879999999999</v>
      </c>
      <c r="S220" s="139"/>
      <c r="T220" s="141">
        <f>T221+T223+T225+T230+T239+T251+T273</f>
        <v>0.974105</v>
      </c>
      <c r="AR220" s="134" t="s">
        <v>89</v>
      </c>
      <c r="AT220" s="142" t="s">
        <v>79</v>
      </c>
      <c r="AU220" s="142" t="s">
        <v>80</v>
      </c>
      <c r="AY220" s="134" t="s">
        <v>131</v>
      </c>
      <c r="BK220" s="143">
        <f>BK221+BK223+BK225+BK230+BK239+BK251+BK273</f>
        <v>0</v>
      </c>
    </row>
    <row r="221" spans="2:65" s="11" customFormat="1" ht="22.8" customHeight="1">
      <c r="B221" s="133"/>
      <c r="D221" s="134" t="s">
        <v>79</v>
      </c>
      <c r="E221" s="144" t="s">
        <v>326</v>
      </c>
      <c r="F221" s="144" t="s">
        <v>327</v>
      </c>
      <c r="I221" s="136"/>
      <c r="J221" s="145">
        <f>BK221</f>
        <v>0</v>
      </c>
      <c r="L221" s="133"/>
      <c r="M221" s="138"/>
      <c r="N221" s="139"/>
      <c r="O221" s="139"/>
      <c r="P221" s="140">
        <f>P222</f>
        <v>0</v>
      </c>
      <c r="Q221" s="139"/>
      <c r="R221" s="140">
        <f>R222</f>
        <v>0</v>
      </c>
      <c r="S221" s="139"/>
      <c r="T221" s="141">
        <f>T222</f>
        <v>0</v>
      </c>
      <c r="AR221" s="134" t="s">
        <v>89</v>
      </c>
      <c r="AT221" s="142" t="s">
        <v>79</v>
      </c>
      <c r="AU221" s="142" t="s">
        <v>24</v>
      </c>
      <c r="AY221" s="134" t="s">
        <v>131</v>
      </c>
      <c r="BK221" s="143">
        <f>BK222</f>
        <v>0</v>
      </c>
    </row>
    <row r="222" spans="2:65" s="1" customFormat="1" ht="16.5" customHeight="1">
      <c r="B222" s="146"/>
      <c r="C222" s="147" t="s">
        <v>328</v>
      </c>
      <c r="D222" s="147" t="s">
        <v>134</v>
      </c>
      <c r="E222" s="148" t="s">
        <v>329</v>
      </c>
      <c r="F222" s="149" t="s">
        <v>330</v>
      </c>
      <c r="G222" s="150" t="s">
        <v>331</v>
      </c>
      <c r="H222" s="151">
        <v>1</v>
      </c>
      <c r="I222" s="152"/>
      <c r="J222" s="153">
        <f>ROUND(I222*H222,1)</f>
        <v>0</v>
      </c>
      <c r="K222" s="149" t="s">
        <v>1</v>
      </c>
      <c r="L222" s="31"/>
      <c r="M222" s="154" t="s">
        <v>1</v>
      </c>
      <c r="N222" s="155" t="s">
        <v>45</v>
      </c>
      <c r="O222" s="54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AR222" s="158" t="s">
        <v>217</v>
      </c>
      <c r="AT222" s="158" t="s">
        <v>134</v>
      </c>
      <c r="AU222" s="158" t="s">
        <v>89</v>
      </c>
      <c r="AY222" s="16" t="s">
        <v>131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6" t="s">
        <v>24</v>
      </c>
      <c r="BK222" s="159">
        <f>ROUND(I222*H222,1)</f>
        <v>0</v>
      </c>
      <c r="BL222" s="16" t="s">
        <v>217</v>
      </c>
      <c r="BM222" s="158" t="s">
        <v>332</v>
      </c>
    </row>
    <row r="223" spans="2:65" s="11" customFormat="1" ht="22.8" customHeight="1">
      <c r="B223" s="133"/>
      <c r="D223" s="134" t="s">
        <v>79</v>
      </c>
      <c r="E223" s="144" t="s">
        <v>333</v>
      </c>
      <c r="F223" s="144" t="s">
        <v>334</v>
      </c>
      <c r="I223" s="136"/>
      <c r="J223" s="145">
        <f>BK223</f>
        <v>0</v>
      </c>
      <c r="L223" s="133"/>
      <c r="M223" s="138"/>
      <c r="N223" s="139"/>
      <c r="O223" s="139"/>
      <c r="P223" s="140">
        <f>P224</f>
        <v>0</v>
      </c>
      <c r="Q223" s="139"/>
      <c r="R223" s="140">
        <f>R224</f>
        <v>0</v>
      </c>
      <c r="S223" s="139"/>
      <c r="T223" s="141">
        <f>T224</f>
        <v>0</v>
      </c>
      <c r="AR223" s="134" t="s">
        <v>89</v>
      </c>
      <c r="AT223" s="142" t="s">
        <v>79</v>
      </c>
      <c r="AU223" s="142" t="s">
        <v>24</v>
      </c>
      <c r="AY223" s="134" t="s">
        <v>131</v>
      </c>
      <c r="BK223" s="143">
        <f>BK224</f>
        <v>0</v>
      </c>
    </row>
    <row r="224" spans="2:65" s="1" customFormat="1" ht="16.5" customHeight="1">
      <c r="B224" s="146"/>
      <c r="C224" s="147" t="s">
        <v>335</v>
      </c>
      <c r="D224" s="147" t="s">
        <v>134</v>
      </c>
      <c r="E224" s="148" t="s">
        <v>336</v>
      </c>
      <c r="F224" s="149" t="s">
        <v>337</v>
      </c>
      <c r="G224" s="150" t="s">
        <v>331</v>
      </c>
      <c r="H224" s="151">
        <v>1</v>
      </c>
      <c r="I224" s="152"/>
      <c r="J224" s="153">
        <f>ROUND(I224*H224,1)</f>
        <v>0</v>
      </c>
      <c r="K224" s="149" t="s">
        <v>1</v>
      </c>
      <c r="L224" s="31"/>
      <c r="M224" s="154" t="s">
        <v>1</v>
      </c>
      <c r="N224" s="155" t="s">
        <v>45</v>
      </c>
      <c r="O224" s="54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AR224" s="158" t="s">
        <v>217</v>
      </c>
      <c r="AT224" s="158" t="s">
        <v>134</v>
      </c>
      <c r="AU224" s="158" t="s">
        <v>89</v>
      </c>
      <c r="AY224" s="16" t="s">
        <v>131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6" t="s">
        <v>24</v>
      </c>
      <c r="BK224" s="159">
        <f>ROUND(I224*H224,1)</f>
        <v>0</v>
      </c>
      <c r="BL224" s="16" t="s">
        <v>217</v>
      </c>
      <c r="BM224" s="158" t="s">
        <v>338</v>
      </c>
    </row>
    <row r="225" spans="2:65" s="11" customFormat="1" ht="22.8" customHeight="1">
      <c r="B225" s="133"/>
      <c r="D225" s="134" t="s">
        <v>79</v>
      </c>
      <c r="E225" s="144" t="s">
        <v>339</v>
      </c>
      <c r="F225" s="144" t="s">
        <v>340</v>
      </c>
      <c r="I225" s="136"/>
      <c r="J225" s="145">
        <f>BK225</f>
        <v>0</v>
      </c>
      <c r="L225" s="133"/>
      <c r="M225" s="138"/>
      <c r="N225" s="139"/>
      <c r="O225" s="139"/>
      <c r="P225" s="140">
        <f>SUM(P226:P229)</f>
        <v>0</v>
      </c>
      <c r="Q225" s="139"/>
      <c r="R225" s="140">
        <f>SUM(R226:R229)</f>
        <v>0</v>
      </c>
      <c r="S225" s="139"/>
      <c r="T225" s="141">
        <f>SUM(T226:T229)</f>
        <v>0.45104500000000003</v>
      </c>
      <c r="AR225" s="134" t="s">
        <v>89</v>
      </c>
      <c r="AT225" s="142" t="s">
        <v>79</v>
      </c>
      <c r="AU225" s="142" t="s">
        <v>24</v>
      </c>
      <c r="AY225" s="134" t="s">
        <v>131</v>
      </c>
      <c r="BK225" s="143">
        <f>SUM(BK226:BK229)</f>
        <v>0</v>
      </c>
    </row>
    <row r="226" spans="2:65" s="1" customFormat="1" ht="24" customHeight="1">
      <c r="B226" s="146"/>
      <c r="C226" s="147" t="s">
        <v>341</v>
      </c>
      <c r="D226" s="147" t="s">
        <v>134</v>
      </c>
      <c r="E226" s="148" t="s">
        <v>342</v>
      </c>
      <c r="F226" s="149" t="s">
        <v>343</v>
      </c>
      <c r="G226" s="150" t="s">
        <v>154</v>
      </c>
      <c r="H226" s="151">
        <v>1</v>
      </c>
      <c r="I226" s="152"/>
      <c r="J226" s="153">
        <f>ROUND(I226*H226,1)</f>
        <v>0</v>
      </c>
      <c r="K226" s="149" t="s">
        <v>138</v>
      </c>
      <c r="L226" s="31"/>
      <c r="M226" s="154" t="s">
        <v>1</v>
      </c>
      <c r="N226" s="155" t="s">
        <v>45</v>
      </c>
      <c r="O226" s="54"/>
      <c r="P226" s="156">
        <f>O226*H226</f>
        <v>0</v>
      </c>
      <c r="Q226" s="156">
        <v>0</v>
      </c>
      <c r="R226" s="156">
        <f>Q226*H226</f>
        <v>0</v>
      </c>
      <c r="S226" s="156">
        <v>2.75E-2</v>
      </c>
      <c r="T226" s="157">
        <f>S226*H226</f>
        <v>2.75E-2</v>
      </c>
      <c r="AR226" s="158" t="s">
        <v>217</v>
      </c>
      <c r="AT226" s="158" t="s">
        <v>134</v>
      </c>
      <c r="AU226" s="158" t="s">
        <v>89</v>
      </c>
      <c r="AY226" s="16" t="s">
        <v>131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6" t="s">
        <v>24</v>
      </c>
      <c r="BK226" s="159">
        <f>ROUND(I226*H226,1)</f>
        <v>0</v>
      </c>
      <c r="BL226" s="16" t="s">
        <v>217</v>
      </c>
      <c r="BM226" s="158" t="s">
        <v>344</v>
      </c>
    </row>
    <row r="227" spans="2:65" s="12" customFormat="1" ht="10.199999999999999">
      <c r="B227" s="160"/>
      <c r="D227" s="161" t="s">
        <v>141</v>
      </c>
      <c r="E227" s="162" t="s">
        <v>1</v>
      </c>
      <c r="F227" s="163" t="s">
        <v>345</v>
      </c>
      <c r="H227" s="164">
        <v>1</v>
      </c>
      <c r="I227" s="165"/>
      <c r="L227" s="160"/>
      <c r="M227" s="166"/>
      <c r="N227" s="167"/>
      <c r="O227" s="167"/>
      <c r="P227" s="167"/>
      <c r="Q227" s="167"/>
      <c r="R227" s="167"/>
      <c r="S227" s="167"/>
      <c r="T227" s="168"/>
      <c r="AT227" s="162" t="s">
        <v>141</v>
      </c>
      <c r="AU227" s="162" t="s">
        <v>89</v>
      </c>
      <c r="AV227" s="12" t="s">
        <v>89</v>
      </c>
      <c r="AW227" s="12" t="s">
        <v>33</v>
      </c>
      <c r="AX227" s="12" t="s">
        <v>24</v>
      </c>
      <c r="AY227" s="162" t="s">
        <v>131</v>
      </c>
    </row>
    <row r="228" spans="2:65" s="1" customFormat="1" ht="24" customHeight="1">
      <c r="B228" s="146"/>
      <c r="C228" s="147" t="s">
        <v>346</v>
      </c>
      <c r="D228" s="147" t="s">
        <v>134</v>
      </c>
      <c r="E228" s="148" t="s">
        <v>347</v>
      </c>
      <c r="F228" s="149" t="s">
        <v>348</v>
      </c>
      <c r="G228" s="150" t="s">
        <v>137</v>
      </c>
      <c r="H228" s="151">
        <v>13.34</v>
      </c>
      <c r="I228" s="152"/>
      <c r="J228" s="153">
        <f>ROUND(I228*H228,1)</f>
        <v>0</v>
      </c>
      <c r="K228" s="149" t="s">
        <v>138</v>
      </c>
      <c r="L228" s="31"/>
      <c r="M228" s="154" t="s">
        <v>1</v>
      </c>
      <c r="N228" s="155" t="s">
        <v>45</v>
      </c>
      <c r="O228" s="54"/>
      <c r="P228" s="156">
        <f>O228*H228</f>
        <v>0</v>
      </c>
      <c r="Q228" s="156">
        <v>0</v>
      </c>
      <c r="R228" s="156">
        <f>Q228*H228</f>
        <v>0</v>
      </c>
      <c r="S228" s="156">
        <v>3.175E-2</v>
      </c>
      <c r="T228" s="157">
        <f>S228*H228</f>
        <v>0.423545</v>
      </c>
      <c r="AR228" s="158" t="s">
        <v>217</v>
      </c>
      <c r="AT228" s="158" t="s">
        <v>134</v>
      </c>
      <c r="AU228" s="158" t="s">
        <v>89</v>
      </c>
      <c r="AY228" s="16" t="s">
        <v>131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6" t="s">
        <v>24</v>
      </c>
      <c r="BK228" s="159">
        <f>ROUND(I228*H228,1)</f>
        <v>0</v>
      </c>
      <c r="BL228" s="16" t="s">
        <v>217</v>
      </c>
      <c r="BM228" s="158" t="s">
        <v>349</v>
      </c>
    </row>
    <row r="229" spans="2:65" s="12" customFormat="1" ht="10.199999999999999">
      <c r="B229" s="160"/>
      <c r="D229" s="161" t="s">
        <v>141</v>
      </c>
      <c r="E229" s="162" t="s">
        <v>1</v>
      </c>
      <c r="F229" s="163" t="s">
        <v>350</v>
      </c>
      <c r="H229" s="164">
        <v>13.34</v>
      </c>
      <c r="I229" s="165"/>
      <c r="L229" s="160"/>
      <c r="M229" s="166"/>
      <c r="N229" s="167"/>
      <c r="O229" s="167"/>
      <c r="P229" s="167"/>
      <c r="Q229" s="167"/>
      <c r="R229" s="167"/>
      <c r="S229" s="167"/>
      <c r="T229" s="168"/>
      <c r="AT229" s="162" t="s">
        <v>141</v>
      </c>
      <c r="AU229" s="162" t="s">
        <v>89</v>
      </c>
      <c r="AV229" s="12" t="s">
        <v>89</v>
      </c>
      <c r="AW229" s="12" t="s">
        <v>33</v>
      </c>
      <c r="AX229" s="12" t="s">
        <v>24</v>
      </c>
      <c r="AY229" s="162" t="s">
        <v>131</v>
      </c>
    </row>
    <row r="230" spans="2:65" s="11" customFormat="1" ht="22.8" customHeight="1">
      <c r="B230" s="133"/>
      <c r="D230" s="134" t="s">
        <v>79</v>
      </c>
      <c r="E230" s="144" t="s">
        <v>351</v>
      </c>
      <c r="F230" s="144" t="s">
        <v>352</v>
      </c>
      <c r="I230" s="136"/>
      <c r="J230" s="145">
        <f>BK230</f>
        <v>0</v>
      </c>
      <c r="L230" s="133"/>
      <c r="M230" s="138"/>
      <c r="N230" s="139"/>
      <c r="O230" s="139"/>
      <c r="P230" s="140">
        <f>SUM(P231:P238)</f>
        <v>0</v>
      </c>
      <c r="Q230" s="139"/>
      <c r="R230" s="140">
        <f>SUM(R231:R238)</f>
        <v>7.3639999999999997E-2</v>
      </c>
      <c r="S230" s="139"/>
      <c r="T230" s="141">
        <f>SUM(T231:T238)</f>
        <v>0</v>
      </c>
      <c r="AR230" s="134" t="s">
        <v>89</v>
      </c>
      <c r="AT230" s="142" t="s">
        <v>79</v>
      </c>
      <c r="AU230" s="142" t="s">
        <v>24</v>
      </c>
      <c r="AY230" s="134" t="s">
        <v>131</v>
      </c>
      <c r="BK230" s="143">
        <f>SUM(BK231:BK238)</f>
        <v>0</v>
      </c>
    </row>
    <row r="231" spans="2:65" s="1" customFormat="1" ht="24" customHeight="1">
      <c r="B231" s="146"/>
      <c r="C231" s="147" t="s">
        <v>353</v>
      </c>
      <c r="D231" s="147" t="s">
        <v>134</v>
      </c>
      <c r="E231" s="148" t="s">
        <v>354</v>
      </c>
      <c r="F231" s="149" t="s">
        <v>355</v>
      </c>
      <c r="G231" s="150" t="s">
        <v>154</v>
      </c>
      <c r="H231" s="151">
        <v>2</v>
      </c>
      <c r="I231" s="152"/>
      <c r="J231" s="153">
        <f t="shared" ref="J231:J238" si="0">ROUND(I231*H231,1)</f>
        <v>0</v>
      </c>
      <c r="K231" s="149" t="s">
        <v>138</v>
      </c>
      <c r="L231" s="31"/>
      <c r="M231" s="154" t="s">
        <v>1</v>
      </c>
      <c r="N231" s="155" t="s">
        <v>45</v>
      </c>
      <c r="O231" s="54"/>
      <c r="P231" s="156">
        <f t="shared" ref="P231:P238" si="1">O231*H231</f>
        <v>0</v>
      </c>
      <c r="Q231" s="156">
        <v>4.6999999999999999E-4</v>
      </c>
      <c r="R231" s="156">
        <f t="shared" ref="R231:R238" si="2">Q231*H231</f>
        <v>9.3999999999999997E-4</v>
      </c>
      <c r="S231" s="156">
        <v>0</v>
      </c>
      <c r="T231" s="157">
        <f t="shared" ref="T231:T238" si="3">S231*H231</f>
        <v>0</v>
      </c>
      <c r="AR231" s="158" t="s">
        <v>217</v>
      </c>
      <c r="AT231" s="158" t="s">
        <v>134</v>
      </c>
      <c r="AU231" s="158" t="s">
        <v>89</v>
      </c>
      <c r="AY231" s="16" t="s">
        <v>131</v>
      </c>
      <c r="BE231" s="159">
        <f t="shared" ref="BE231:BE238" si="4">IF(N231="základní",J231,0)</f>
        <v>0</v>
      </c>
      <c r="BF231" s="159">
        <f t="shared" ref="BF231:BF238" si="5">IF(N231="snížená",J231,0)</f>
        <v>0</v>
      </c>
      <c r="BG231" s="159">
        <f t="shared" ref="BG231:BG238" si="6">IF(N231="zákl. přenesená",J231,0)</f>
        <v>0</v>
      </c>
      <c r="BH231" s="159">
        <f t="shared" ref="BH231:BH238" si="7">IF(N231="sníž. přenesená",J231,0)</f>
        <v>0</v>
      </c>
      <c r="BI231" s="159">
        <f t="shared" ref="BI231:BI238" si="8">IF(N231="nulová",J231,0)</f>
        <v>0</v>
      </c>
      <c r="BJ231" s="16" t="s">
        <v>24</v>
      </c>
      <c r="BK231" s="159">
        <f t="shared" ref="BK231:BK238" si="9">ROUND(I231*H231,1)</f>
        <v>0</v>
      </c>
      <c r="BL231" s="16" t="s">
        <v>217</v>
      </c>
      <c r="BM231" s="158" t="s">
        <v>356</v>
      </c>
    </row>
    <row r="232" spans="2:65" s="1" customFormat="1" ht="24" customHeight="1">
      <c r="B232" s="146"/>
      <c r="C232" s="177" t="s">
        <v>357</v>
      </c>
      <c r="D232" s="177" t="s">
        <v>358</v>
      </c>
      <c r="E232" s="178" t="s">
        <v>359</v>
      </c>
      <c r="F232" s="179" t="s">
        <v>360</v>
      </c>
      <c r="G232" s="180" t="s">
        <v>154</v>
      </c>
      <c r="H232" s="181">
        <v>2</v>
      </c>
      <c r="I232" s="182"/>
      <c r="J232" s="183">
        <f t="shared" si="0"/>
        <v>0</v>
      </c>
      <c r="K232" s="179" t="s">
        <v>1</v>
      </c>
      <c r="L232" s="184"/>
      <c r="M232" s="185" t="s">
        <v>1</v>
      </c>
      <c r="N232" s="186" t="s">
        <v>45</v>
      </c>
      <c r="O232" s="54"/>
      <c r="P232" s="156">
        <f t="shared" si="1"/>
        <v>0</v>
      </c>
      <c r="Q232" s="156">
        <v>1.6E-2</v>
      </c>
      <c r="R232" s="156">
        <f t="shared" si="2"/>
        <v>3.2000000000000001E-2</v>
      </c>
      <c r="S232" s="156">
        <v>0</v>
      </c>
      <c r="T232" s="157">
        <f t="shared" si="3"/>
        <v>0</v>
      </c>
      <c r="AR232" s="158" t="s">
        <v>301</v>
      </c>
      <c r="AT232" s="158" t="s">
        <v>358</v>
      </c>
      <c r="AU232" s="158" t="s">
        <v>89</v>
      </c>
      <c r="AY232" s="16" t="s">
        <v>131</v>
      </c>
      <c r="BE232" s="159">
        <f t="shared" si="4"/>
        <v>0</v>
      </c>
      <c r="BF232" s="159">
        <f t="shared" si="5"/>
        <v>0</v>
      </c>
      <c r="BG232" s="159">
        <f t="shared" si="6"/>
        <v>0</v>
      </c>
      <c r="BH232" s="159">
        <f t="shared" si="7"/>
        <v>0</v>
      </c>
      <c r="BI232" s="159">
        <f t="shared" si="8"/>
        <v>0</v>
      </c>
      <c r="BJ232" s="16" t="s">
        <v>24</v>
      </c>
      <c r="BK232" s="159">
        <f t="shared" si="9"/>
        <v>0</v>
      </c>
      <c r="BL232" s="16" t="s">
        <v>217</v>
      </c>
      <c r="BM232" s="158" t="s">
        <v>361</v>
      </c>
    </row>
    <row r="233" spans="2:65" s="1" customFormat="1" ht="24" customHeight="1">
      <c r="B233" s="146"/>
      <c r="C233" s="147" t="s">
        <v>362</v>
      </c>
      <c r="D233" s="147" t="s">
        <v>134</v>
      </c>
      <c r="E233" s="148" t="s">
        <v>363</v>
      </c>
      <c r="F233" s="149" t="s">
        <v>364</v>
      </c>
      <c r="G233" s="150" t="s">
        <v>154</v>
      </c>
      <c r="H233" s="151">
        <v>2</v>
      </c>
      <c r="I233" s="152"/>
      <c r="J233" s="153">
        <f t="shared" si="0"/>
        <v>0</v>
      </c>
      <c r="K233" s="149" t="s">
        <v>138</v>
      </c>
      <c r="L233" s="31"/>
      <c r="M233" s="154" t="s">
        <v>1</v>
      </c>
      <c r="N233" s="155" t="s">
        <v>45</v>
      </c>
      <c r="O233" s="54"/>
      <c r="P233" s="156">
        <f t="shared" si="1"/>
        <v>0</v>
      </c>
      <c r="Q233" s="156">
        <v>0</v>
      </c>
      <c r="R233" s="156">
        <f t="shared" si="2"/>
        <v>0</v>
      </c>
      <c r="S233" s="156">
        <v>0</v>
      </c>
      <c r="T233" s="157">
        <f t="shared" si="3"/>
        <v>0</v>
      </c>
      <c r="AR233" s="158" t="s">
        <v>217</v>
      </c>
      <c r="AT233" s="158" t="s">
        <v>134</v>
      </c>
      <c r="AU233" s="158" t="s">
        <v>89</v>
      </c>
      <c r="AY233" s="16" t="s">
        <v>131</v>
      </c>
      <c r="BE233" s="159">
        <f t="shared" si="4"/>
        <v>0</v>
      </c>
      <c r="BF233" s="159">
        <f t="shared" si="5"/>
        <v>0</v>
      </c>
      <c r="BG233" s="159">
        <f t="shared" si="6"/>
        <v>0</v>
      </c>
      <c r="BH233" s="159">
        <f t="shared" si="7"/>
        <v>0</v>
      </c>
      <c r="BI233" s="159">
        <f t="shared" si="8"/>
        <v>0</v>
      </c>
      <c r="BJ233" s="16" t="s">
        <v>24</v>
      </c>
      <c r="BK233" s="159">
        <f t="shared" si="9"/>
        <v>0</v>
      </c>
      <c r="BL233" s="16" t="s">
        <v>217</v>
      </c>
      <c r="BM233" s="158" t="s">
        <v>365</v>
      </c>
    </row>
    <row r="234" spans="2:65" s="1" customFormat="1" ht="36" customHeight="1">
      <c r="B234" s="146"/>
      <c r="C234" s="177" t="s">
        <v>366</v>
      </c>
      <c r="D234" s="177" t="s">
        <v>358</v>
      </c>
      <c r="E234" s="178" t="s">
        <v>367</v>
      </c>
      <c r="F234" s="179" t="s">
        <v>368</v>
      </c>
      <c r="G234" s="180" t="s">
        <v>154</v>
      </c>
      <c r="H234" s="181">
        <v>2</v>
      </c>
      <c r="I234" s="182"/>
      <c r="J234" s="183">
        <f t="shared" si="0"/>
        <v>0</v>
      </c>
      <c r="K234" s="179" t="s">
        <v>1</v>
      </c>
      <c r="L234" s="184"/>
      <c r="M234" s="185" t="s">
        <v>1</v>
      </c>
      <c r="N234" s="186" t="s">
        <v>45</v>
      </c>
      <c r="O234" s="54"/>
      <c r="P234" s="156">
        <f t="shared" si="1"/>
        <v>0</v>
      </c>
      <c r="Q234" s="156">
        <v>1.8499999999999999E-2</v>
      </c>
      <c r="R234" s="156">
        <f t="shared" si="2"/>
        <v>3.6999999999999998E-2</v>
      </c>
      <c r="S234" s="156">
        <v>0</v>
      </c>
      <c r="T234" s="157">
        <f t="shared" si="3"/>
        <v>0</v>
      </c>
      <c r="AR234" s="158" t="s">
        <v>301</v>
      </c>
      <c r="AT234" s="158" t="s">
        <v>358</v>
      </c>
      <c r="AU234" s="158" t="s">
        <v>89</v>
      </c>
      <c r="AY234" s="16" t="s">
        <v>131</v>
      </c>
      <c r="BE234" s="159">
        <f t="shared" si="4"/>
        <v>0</v>
      </c>
      <c r="BF234" s="159">
        <f t="shared" si="5"/>
        <v>0</v>
      </c>
      <c r="BG234" s="159">
        <f t="shared" si="6"/>
        <v>0</v>
      </c>
      <c r="BH234" s="159">
        <f t="shared" si="7"/>
        <v>0</v>
      </c>
      <c r="BI234" s="159">
        <f t="shared" si="8"/>
        <v>0</v>
      </c>
      <c r="BJ234" s="16" t="s">
        <v>24</v>
      </c>
      <c r="BK234" s="159">
        <f t="shared" si="9"/>
        <v>0</v>
      </c>
      <c r="BL234" s="16" t="s">
        <v>217</v>
      </c>
      <c r="BM234" s="158" t="s">
        <v>369</v>
      </c>
    </row>
    <row r="235" spans="2:65" s="1" customFormat="1" ht="24" customHeight="1">
      <c r="B235" s="146"/>
      <c r="C235" s="147" t="s">
        <v>370</v>
      </c>
      <c r="D235" s="147" t="s">
        <v>134</v>
      </c>
      <c r="E235" s="148" t="s">
        <v>371</v>
      </c>
      <c r="F235" s="149" t="s">
        <v>372</v>
      </c>
      <c r="G235" s="150" t="s">
        <v>154</v>
      </c>
      <c r="H235" s="151">
        <v>2</v>
      </c>
      <c r="I235" s="152"/>
      <c r="J235" s="153">
        <f t="shared" si="0"/>
        <v>0</v>
      </c>
      <c r="K235" s="149" t="s">
        <v>138</v>
      </c>
      <c r="L235" s="31"/>
      <c r="M235" s="154" t="s">
        <v>1</v>
      </c>
      <c r="N235" s="155" t="s">
        <v>45</v>
      </c>
      <c r="O235" s="54"/>
      <c r="P235" s="156">
        <f t="shared" si="1"/>
        <v>0</v>
      </c>
      <c r="Q235" s="156">
        <v>0</v>
      </c>
      <c r="R235" s="156">
        <f t="shared" si="2"/>
        <v>0</v>
      </c>
      <c r="S235" s="156">
        <v>0</v>
      </c>
      <c r="T235" s="157">
        <f t="shared" si="3"/>
        <v>0</v>
      </c>
      <c r="AR235" s="158" t="s">
        <v>217</v>
      </c>
      <c r="AT235" s="158" t="s">
        <v>134</v>
      </c>
      <c r="AU235" s="158" t="s">
        <v>89</v>
      </c>
      <c r="AY235" s="16" t="s">
        <v>131</v>
      </c>
      <c r="BE235" s="159">
        <f t="shared" si="4"/>
        <v>0</v>
      </c>
      <c r="BF235" s="159">
        <f t="shared" si="5"/>
        <v>0</v>
      </c>
      <c r="BG235" s="159">
        <f t="shared" si="6"/>
        <v>0</v>
      </c>
      <c r="BH235" s="159">
        <f t="shared" si="7"/>
        <v>0</v>
      </c>
      <c r="BI235" s="159">
        <f t="shared" si="8"/>
        <v>0</v>
      </c>
      <c r="BJ235" s="16" t="s">
        <v>24</v>
      </c>
      <c r="BK235" s="159">
        <f t="shared" si="9"/>
        <v>0</v>
      </c>
      <c r="BL235" s="16" t="s">
        <v>217</v>
      </c>
      <c r="BM235" s="158" t="s">
        <v>373</v>
      </c>
    </row>
    <row r="236" spans="2:65" s="1" customFormat="1" ht="16.5" customHeight="1">
      <c r="B236" s="146"/>
      <c r="C236" s="177" t="s">
        <v>374</v>
      </c>
      <c r="D236" s="177" t="s">
        <v>358</v>
      </c>
      <c r="E236" s="178" t="s">
        <v>375</v>
      </c>
      <c r="F236" s="179" t="s">
        <v>376</v>
      </c>
      <c r="G236" s="180" t="s">
        <v>154</v>
      </c>
      <c r="H236" s="181">
        <v>2</v>
      </c>
      <c r="I236" s="182"/>
      <c r="J236" s="183">
        <f t="shared" si="0"/>
        <v>0</v>
      </c>
      <c r="K236" s="179" t="s">
        <v>138</v>
      </c>
      <c r="L236" s="184"/>
      <c r="M236" s="185" t="s">
        <v>1</v>
      </c>
      <c r="N236" s="186" t="s">
        <v>45</v>
      </c>
      <c r="O236" s="54"/>
      <c r="P236" s="156">
        <f t="shared" si="1"/>
        <v>0</v>
      </c>
      <c r="Q236" s="156">
        <v>1.8500000000000001E-3</v>
      </c>
      <c r="R236" s="156">
        <f t="shared" si="2"/>
        <v>3.7000000000000002E-3</v>
      </c>
      <c r="S236" s="156">
        <v>0</v>
      </c>
      <c r="T236" s="157">
        <f t="shared" si="3"/>
        <v>0</v>
      </c>
      <c r="AR236" s="158" t="s">
        <v>301</v>
      </c>
      <c r="AT236" s="158" t="s">
        <v>358</v>
      </c>
      <c r="AU236" s="158" t="s">
        <v>89</v>
      </c>
      <c r="AY236" s="16" t="s">
        <v>131</v>
      </c>
      <c r="BE236" s="159">
        <f t="shared" si="4"/>
        <v>0</v>
      </c>
      <c r="BF236" s="159">
        <f t="shared" si="5"/>
        <v>0</v>
      </c>
      <c r="BG236" s="159">
        <f t="shared" si="6"/>
        <v>0</v>
      </c>
      <c r="BH236" s="159">
        <f t="shared" si="7"/>
        <v>0</v>
      </c>
      <c r="BI236" s="159">
        <f t="shared" si="8"/>
        <v>0</v>
      </c>
      <c r="BJ236" s="16" t="s">
        <v>24</v>
      </c>
      <c r="BK236" s="159">
        <f t="shared" si="9"/>
        <v>0</v>
      </c>
      <c r="BL236" s="16" t="s">
        <v>217</v>
      </c>
      <c r="BM236" s="158" t="s">
        <v>377</v>
      </c>
    </row>
    <row r="237" spans="2:65" s="1" customFormat="1" ht="36" customHeight="1">
      <c r="B237" s="146"/>
      <c r="C237" s="147" t="s">
        <v>378</v>
      </c>
      <c r="D237" s="147" t="s">
        <v>134</v>
      </c>
      <c r="E237" s="148" t="s">
        <v>379</v>
      </c>
      <c r="F237" s="149" t="s">
        <v>380</v>
      </c>
      <c r="G237" s="150" t="s">
        <v>381</v>
      </c>
      <c r="H237" s="151">
        <v>2</v>
      </c>
      <c r="I237" s="152"/>
      <c r="J237" s="153">
        <f t="shared" si="0"/>
        <v>0</v>
      </c>
      <c r="K237" s="149" t="s">
        <v>1</v>
      </c>
      <c r="L237" s="31"/>
      <c r="M237" s="154" t="s">
        <v>1</v>
      </c>
      <c r="N237" s="155" t="s">
        <v>45</v>
      </c>
      <c r="O237" s="54"/>
      <c r="P237" s="156">
        <f t="shared" si="1"/>
        <v>0</v>
      </c>
      <c r="Q237" s="156">
        <v>0</v>
      </c>
      <c r="R237" s="156">
        <f t="shared" si="2"/>
        <v>0</v>
      </c>
      <c r="S237" s="156">
        <v>0</v>
      </c>
      <c r="T237" s="157">
        <f t="shared" si="3"/>
        <v>0</v>
      </c>
      <c r="AR237" s="158" t="s">
        <v>217</v>
      </c>
      <c r="AT237" s="158" t="s">
        <v>134</v>
      </c>
      <c r="AU237" s="158" t="s">
        <v>89</v>
      </c>
      <c r="AY237" s="16" t="s">
        <v>131</v>
      </c>
      <c r="BE237" s="159">
        <f t="shared" si="4"/>
        <v>0</v>
      </c>
      <c r="BF237" s="159">
        <f t="shared" si="5"/>
        <v>0</v>
      </c>
      <c r="BG237" s="159">
        <f t="shared" si="6"/>
        <v>0</v>
      </c>
      <c r="BH237" s="159">
        <f t="shared" si="7"/>
        <v>0</v>
      </c>
      <c r="BI237" s="159">
        <f t="shared" si="8"/>
        <v>0</v>
      </c>
      <c r="BJ237" s="16" t="s">
        <v>24</v>
      </c>
      <c r="BK237" s="159">
        <f t="shared" si="9"/>
        <v>0</v>
      </c>
      <c r="BL237" s="16" t="s">
        <v>217</v>
      </c>
      <c r="BM237" s="158" t="s">
        <v>382</v>
      </c>
    </row>
    <row r="238" spans="2:65" s="1" customFormat="1" ht="24" customHeight="1">
      <c r="B238" s="146"/>
      <c r="C238" s="147" t="s">
        <v>383</v>
      </c>
      <c r="D238" s="147" t="s">
        <v>134</v>
      </c>
      <c r="E238" s="148" t="s">
        <v>384</v>
      </c>
      <c r="F238" s="149" t="s">
        <v>385</v>
      </c>
      <c r="G238" s="150" t="s">
        <v>386</v>
      </c>
      <c r="H238" s="187"/>
      <c r="I238" s="152"/>
      <c r="J238" s="153">
        <f t="shared" si="0"/>
        <v>0</v>
      </c>
      <c r="K238" s="149" t="s">
        <v>138</v>
      </c>
      <c r="L238" s="31"/>
      <c r="M238" s="154" t="s">
        <v>1</v>
      </c>
      <c r="N238" s="155" t="s">
        <v>45</v>
      </c>
      <c r="O238" s="54"/>
      <c r="P238" s="156">
        <f t="shared" si="1"/>
        <v>0</v>
      </c>
      <c r="Q238" s="156">
        <v>0</v>
      </c>
      <c r="R238" s="156">
        <f t="shared" si="2"/>
        <v>0</v>
      </c>
      <c r="S238" s="156">
        <v>0</v>
      </c>
      <c r="T238" s="157">
        <f t="shared" si="3"/>
        <v>0</v>
      </c>
      <c r="AR238" s="158" t="s">
        <v>217</v>
      </c>
      <c r="AT238" s="158" t="s">
        <v>134</v>
      </c>
      <c r="AU238" s="158" t="s">
        <v>89</v>
      </c>
      <c r="AY238" s="16" t="s">
        <v>131</v>
      </c>
      <c r="BE238" s="159">
        <f t="shared" si="4"/>
        <v>0</v>
      </c>
      <c r="BF238" s="159">
        <f t="shared" si="5"/>
        <v>0</v>
      </c>
      <c r="BG238" s="159">
        <f t="shared" si="6"/>
        <v>0</v>
      </c>
      <c r="BH238" s="159">
        <f t="shared" si="7"/>
        <v>0</v>
      </c>
      <c r="BI238" s="159">
        <f t="shared" si="8"/>
        <v>0</v>
      </c>
      <c r="BJ238" s="16" t="s">
        <v>24</v>
      </c>
      <c r="BK238" s="159">
        <f t="shared" si="9"/>
        <v>0</v>
      </c>
      <c r="BL238" s="16" t="s">
        <v>217</v>
      </c>
      <c r="BM238" s="158" t="s">
        <v>387</v>
      </c>
    </row>
    <row r="239" spans="2:65" s="11" customFormat="1" ht="22.8" customHeight="1">
      <c r="B239" s="133"/>
      <c r="D239" s="134" t="s">
        <v>79</v>
      </c>
      <c r="E239" s="144" t="s">
        <v>388</v>
      </c>
      <c r="F239" s="144" t="s">
        <v>389</v>
      </c>
      <c r="I239" s="136"/>
      <c r="J239" s="145">
        <f>BK239</f>
        <v>0</v>
      </c>
      <c r="L239" s="133"/>
      <c r="M239" s="138"/>
      <c r="N239" s="139"/>
      <c r="O239" s="139"/>
      <c r="P239" s="140">
        <f>SUM(P240:P250)</f>
        <v>0</v>
      </c>
      <c r="Q239" s="139"/>
      <c r="R239" s="140">
        <f>SUM(R240:R250)</f>
        <v>0.59932599999999991</v>
      </c>
      <c r="S239" s="139"/>
      <c r="T239" s="141">
        <f>SUM(T240:T250)</f>
        <v>0</v>
      </c>
      <c r="AR239" s="134" t="s">
        <v>89</v>
      </c>
      <c r="AT239" s="142" t="s">
        <v>79</v>
      </c>
      <c r="AU239" s="142" t="s">
        <v>24</v>
      </c>
      <c r="AY239" s="134" t="s">
        <v>131</v>
      </c>
      <c r="BK239" s="143">
        <f>SUM(BK240:BK250)</f>
        <v>0</v>
      </c>
    </row>
    <row r="240" spans="2:65" s="1" customFormat="1" ht="16.5" customHeight="1">
      <c r="B240" s="146"/>
      <c r="C240" s="147" t="s">
        <v>390</v>
      </c>
      <c r="D240" s="147" t="s">
        <v>134</v>
      </c>
      <c r="E240" s="148" t="s">
        <v>391</v>
      </c>
      <c r="F240" s="149" t="s">
        <v>392</v>
      </c>
      <c r="G240" s="150" t="s">
        <v>137</v>
      </c>
      <c r="H240" s="151">
        <v>17.399999999999999</v>
      </c>
      <c r="I240" s="152"/>
      <c r="J240" s="153">
        <f>ROUND(I240*H240,1)</f>
        <v>0</v>
      </c>
      <c r="K240" s="149" t="s">
        <v>138</v>
      </c>
      <c r="L240" s="31"/>
      <c r="M240" s="154" t="s">
        <v>1</v>
      </c>
      <c r="N240" s="155" t="s">
        <v>45</v>
      </c>
      <c r="O240" s="54"/>
      <c r="P240" s="156">
        <f>O240*H240</f>
        <v>0</v>
      </c>
      <c r="Q240" s="156">
        <v>2.9999999999999997E-4</v>
      </c>
      <c r="R240" s="156">
        <f>Q240*H240</f>
        <v>5.2199999999999989E-3</v>
      </c>
      <c r="S240" s="156">
        <v>0</v>
      </c>
      <c r="T240" s="157">
        <f>S240*H240</f>
        <v>0</v>
      </c>
      <c r="AR240" s="158" t="s">
        <v>217</v>
      </c>
      <c r="AT240" s="158" t="s">
        <v>134</v>
      </c>
      <c r="AU240" s="158" t="s">
        <v>89</v>
      </c>
      <c r="AY240" s="16" t="s">
        <v>131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6" t="s">
        <v>24</v>
      </c>
      <c r="BK240" s="159">
        <f>ROUND(I240*H240,1)</f>
        <v>0</v>
      </c>
      <c r="BL240" s="16" t="s">
        <v>217</v>
      </c>
      <c r="BM240" s="158" t="s">
        <v>393</v>
      </c>
    </row>
    <row r="241" spans="2:65" s="12" customFormat="1" ht="10.199999999999999">
      <c r="B241" s="160"/>
      <c r="D241" s="161" t="s">
        <v>141</v>
      </c>
      <c r="E241" s="162" t="s">
        <v>1</v>
      </c>
      <c r="F241" s="163" t="s">
        <v>394</v>
      </c>
      <c r="H241" s="164">
        <v>17.399999999999999</v>
      </c>
      <c r="I241" s="165"/>
      <c r="L241" s="160"/>
      <c r="M241" s="166"/>
      <c r="N241" s="167"/>
      <c r="O241" s="167"/>
      <c r="P241" s="167"/>
      <c r="Q241" s="167"/>
      <c r="R241" s="167"/>
      <c r="S241" s="167"/>
      <c r="T241" s="168"/>
      <c r="AT241" s="162" t="s">
        <v>141</v>
      </c>
      <c r="AU241" s="162" t="s">
        <v>89</v>
      </c>
      <c r="AV241" s="12" t="s">
        <v>89</v>
      </c>
      <c r="AW241" s="12" t="s">
        <v>33</v>
      </c>
      <c r="AX241" s="12" t="s">
        <v>24</v>
      </c>
      <c r="AY241" s="162" t="s">
        <v>131</v>
      </c>
    </row>
    <row r="242" spans="2:65" s="1" customFormat="1" ht="24" customHeight="1">
      <c r="B242" s="146"/>
      <c r="C242" s="147" t="s">
        <v>395</v>
      </c>
      <c r="D242" s="147" t="s">
        <v>134</v>
      </c>
      <c r="E242" s="148" t="s">
        <v>396</v>
      </c>
      <c r="F242" s="149" t="s">
        <v>397</v>
      </c>
      <c r="G242" s="150" t="s">
        <v>137</v>
      </c>
      <c r="H242" s="151">
        <v>17.399999999999999</v>
      </c>
      <c r="I242" s="152"/>
      <c r="J242" s="153">
        <f>ROUND(I242*H242,1)</f>
        <v>0</v>
      </c>
      <c r="K242" s="149" t="s">
        <v>138</v>
      </c>
      <c r="L242" s="31"/>
      <c r="M242" s="154" t="s">
        <v>1</v>
      </c>
      <c r="N242" s="155" t="s">
        <v>45</v>
      </c>
      <c r="O242" s="54"/>
      <c r="P242" s="156">
        <f>O242*H242</f>
        <v>0</v>
      </c>
      <c r="Q242" s="156">
        <v>7.7000000000000002E-3</v>
      </c>
      <c r="R242" s="156">
        <f>Q242*H242</f>
        <v>0.13397999999999999</v>
      </c>
      <c r="S242" s="156">
        <v>0</v>
      </c>
      <c r="T242" s="157">
        <f>S242*H242</f>
        <v>0</v>
      </c>
      <c r="AR242" s="158" t="s">
        <v>217</v>
      </c>
      <c r="AT242" s="158" t="s">
        <v>134</v>
      </c>
      <c r="AU242" s="158" t="s">
        <v>89</v>
      </c>
      <c r="AY242" s="16" t="s">
        <v>131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6" t="s">
        <v>24</v>
      </c>
      <c r="BK242" s="159">
        <f>ROUND(I242*H242,1)</f>
        <v>0</v>
      </c>
      <c r="BL242" s="16" t="s">
        <v>217</v>
      </c>
      <c r="BM242" s="158" t="s">
        <v>398</v>
      </c>
    </row>
    <row r="243" spans="2:65" s="1" customFormat="1" ht="24" customHeight="1">
      <c r="B243" s="146"/>
      <c r="C243" s="147" t="s">
        <v>399</v>
      </c>
      <c r="D243" s="147" t="s">
        <v>134</v>
      </c>
      <c r="E243" s="148" t="s">
        <v>400</v>
      </c>
      <c r="F243" s="149" t="s">
        <v>401</v>
      </c>
      <c r="G243" s="150" t="s">
        <v>137</v>
      </c>
      <c r="H243" s="151">
        <v>17.399999999999999</v>
      </c>
      <c r="I243" s="152"/>
      <c r="J243" s="153">
        <f>ROUND(I243*H243,1)</f>
        <v>0</v>
      </c>
      <c r="K243" s="149" t="s">
        <v>138</v>
      </c>
      <c r="L243" s="31"/>
      <c r="M243" s="154" t="s">
        <v>1</v>
      </c>
      <c r="N243" s="155" t="s">
        <v>45</v>
      </c>
      <c r="O243" s="54"/>
      <c r="P243" s="156">
        <f>O243*H243</f>
        <v>0</v>
      </c>
      <c r="Q243" s="156">
        <v>3.6700000000000001E-3</v>
      </c>
      <c r="R243" s="156">
        <f>Q243*H243</f>
        <v>6.3857999999999998E-2</v>
      </c>
      <c r="S243" s="156">
        <v>0</v>
      </c>
      <c r="T243" s="157">
        <f>S243*H243</f>
        <v>0</v>
      </c>
      <c r="AR243" s="158" t="s">
        <v>217</v>
      </c>
      <c r="AT243" s="158" t="s">
        <v>134</v>
      </c>
      <c r="AU243" s="158" t="s">
        <v>89</v>
      </c>
      <c r="AY243" s="16" t="s">
        <v>131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6" t="s">
        <v>24</v>
      </c>
      <c r="BK243" s="159">
        <f>ROUND(I243*H243,1)</f>
        <v>0</v>
      </c>
      <c r="BL243" s="16" t="s">
        <v>217</v>
      </c>
      <c r="BM243" s="158" t="s">
        <v>402</v>
      </c>
    </row>
    <row r="244" spans="2:65" s="1" customFormat="1" ht="36" customHeight="1">
      <c r="B244" s="146"/>
      <c r="C244" s="177" t="s">
        <v>403</v>
      </c>
      <c r="D244" s="177" t="s">
        <v>358</v>
      </c>
      <c r="E244" s="178" t="s">
        <v>404</v>
      </c>
      <c r="F244" s="179" t="s">
        <v>522</v>
      </c>
      <c r="G244" s="180" t="s">
        <v>137</v>
      </c>
      <c r="H244" s="181">
        <v>19</v>
      </c>
      <c r="I244" s="182"/>
      <c r="J244" s="183">
        <f>ROUND(I244*H244,1)</f>
        <v>0</v>
      </c>
      <c r="K244" s="179" t="s">
        <v>1</v>
      </c>
      <c r="L244" s="184"/>
      <c r="M244" s="185" t="s">
        <v>1</v>
      </c>
      <c r="N244" s="186" t="s">
        <v>45</v>
      </c>
      <c r="O244" s="54"/>
      <c r="P244" s="156">
        <f>O244*H244</f>
        <v>0</v>
      </c>
      <c r="Q244" s="156">
        <v>1.9199999999999998E-2</v>
      </c>
      <c r="R244" s="156">
        <f>Q244*H244</f>
        <v>0.36479999999999996</v>
      </c>
      <c r="S244" s="156">
        <v>0</v>
      </c>
      <c r="T244" s="157">
        <f>S244*H244</f>
        <v>0</v>
      </c>
      <c r="AR244" s="158" t="s">
        <v>301</v>
      </c>
      <c r="AT244" s="158" t="s">
        <v>358</v>
      </c>
      <c r="AU244" s="158" t="s">
        <v>89</v>
      </c>
      <c r="AY244" s="16" t="s">
        <v>131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6" t="s">
        <v>24</v>
      </c>
      <c r="BK244" s="159">
        <f>ROUND(I244*H244,1)</f>
        <v>0</v>
      </c>
      <c r="BL244" s="16" t="s">
        <v>217</v>
      </c>
      <c r="BM244" s="158" t="s">
        <v>405</v>
      </c>
    </row>
    <row r="245" spans="2:65" s="12" customFormat="1" ht="10.199999999999999">
      <c r="B245" s="160"/>
      <c r="D245" s="161" t="s">
        <v>141</v>
      </c>
      <c r="E245" s="162" t="s">
        <v>1</v>
      </c>
      <c r="F245" s="163" t="s">
        <v>406</v>
      </c>
      <c r="H245" s="164">
        <v>19</v>
      </c>
      <c r="I245" s="165"/>
      <c r="L245" s="160"/>
      <c r="M245" s="166"/>
      <c r="N245" s="167"/>
      <c r="O245" s="167"/>
      <c r="P245" s="167"/>
      <c r="Q245" s="167"/>
      <c r="R245" s="167"/>
      <c r="S245" s="167"/>
      <c r="T245" s="168"/>
      <c r="AT245" s="162" t="s">
        <v>141</v>
      </c>
      <c r="AU245" s="162" t="s">
        <v>89</v>
      </c>
      <c r="AV245" s="12" t="s">
        <v>89</v>
      </c>
      <c r="AW245" s="12" t="s">
        <v>33</v>
      </c>
      <c r="AX245" s="12" t="s">
        <v>24</v>
      </c>
      <c r="AY245" s="162" t="s">
        <v>131</v>
      </c>
    </row>
    <row r="246" spans="2:65" s="1" customFormat="1" ht="24" customHeight="1">
      <c r="B246" s="146"/>
      <c r="C246" s="147" t="s">
        <v>407</v>
      </c>
      <c r="D246" s="147" t="s">
        <v>134</v>
      </c>
      <c r="E246" s="148" t="s">
        <v>408</v>
      </c>
      <c r="F246" s="149" t="s">
        <v>409</v>
      </c>
      <c r="G246" s="150" t="s">
        <v>145</v>
      </c>
      <c r="H246" s="151">
        <v>16.600000000000001</v>
      </c>
      <c r="I246" s="152"/>
      <c r="J246" s="153">
        <f>ROUND(I246*H246,1)</f>
        <v>0</v>
      </c>
      <c r="K246" s="149" t="s">
        <v>138</v>
      </c>
      <c r="L246" s="31"/>
      <c r="M246" s="154" t="s">
        <v>1</v>
      </c>
      <c r="N246" s="155" t="s">
        <v>45</v>
      </c>
      <c r="O246" s="54"/>
      <c r="P246" s="156">
        <f>O246*H246</f>
        <v>0</v>
      </c>
      <c r="Q246" s="156">
        <v>2.7999999999999998E-4</v>
      </c>
      <c r="R246" s="156">
        <f>Q246*H246</f>
        <v>4.6480000000000002E-3</v>
      </c>
      <c r="S246" s="156">
        <v>0</v>
      </c>
      <c r="T246" s="157">
        <f>S246*H246</f>
        <v>0</v>
      </c>
      <c r="AR246" s="158" t="s">
        <v>217</v>
      </c>
      <c r="AT246" s="158" t="s">
        <v>134</v>
      </c>
      <c r="AU246" s="158" t="s">
        <v>89</v>
      </c>
      <c r="AY246" s="16" t="s">
        <v>131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6" t="s">
        <v>24</v>
      </c>
      <c r="BK246" s="159">
        <f>ROUND(I246*H246,1)</f>
        <v>0</v>
      </c>
      <c r="BL246" s="16" t="s">
        <v>217</v>
      </c>
      <c r="BM246" s="158" t="s">
        <v>410</v>
      </c>
    </row>
    <row r="247" spans="2:65" s="12" customFormat="1" ht="10.199999999999999">
      <c r="B247" s="160"/>
      <c r="D247" s="161" t="s">
        <v>141</v>
      </c>
      <c r="E247" s="162" t="s">
        <v>1</v>
      </c>
      <c r="F247" s="163" t="s">
        <v>411</v>
      </c>
      <c r="H247" s="164">
        <v>16.600000000000001</v>
      </c>
      <c r="I247" s="165"/>
      <c r="L247" s="160"/>
      <c r="M247" s="166"/>
      <c r="N247" s="167"/>
      <c r="O247" s="167"/>
      <c r="P247" s="167"/>
      <c r="Q247" s="167"/>
      <c r="R247" s="167"/>
      <c r="S247" s="167"/>
      <c r="T247" s="168"/>
      <c r="AT247" s="162" t="s">
        <v>141</v>
      </c>
      <c r="AU247" s="162" t="s">
        <v>89</v>
      </c>
      <c r="AV247" s="12" t="s">
        <v>89</v>
      </c>
      <c r="AW247" s="12" t="s">
        <v>33</v>
      </c>
      <c r="AX247" s="12" t="s">
        <v>24</v>
      </c>
      <c r="AY247" s="162" t="s">
        <v>131</v>
      </c>
    </row>
    <row r="248" spans="2:65" s="1" customFormat="1" ht="36" customHeight="1">
      <c r="B248" s="146"/>
      <c r="C248" s="177" t="s">
        <v>412</v>
      </c>
      <c r="D248" s="177" t="s">
        <v>358</v>
      </c>
      <c r="E248" s="178" t="s">
        <v>413</v>
      </c>
      <c r="F248" s="179" t="s">
        <v>523</v>
      </c>
      <c r="G248" s="180" t="s">
        <v>145</v>
      </c>
      <c r="H248" s="181">
        <v>18</v>
      </c>
      <c r="I248" s="182"/>
      <c r="J248" s="183">
        <f>ROUND(I248*H248,1)</f>
        <v>0</v>
      </c>
      <c r="K248" s="179" t="s">
        <v>1</v>
      </c>
      <c r="L248" s="184"/>
      <c r="M248" s="185" t="s">
        <v>1</v>
      </c>
      <c r="N248" s="186" t="s">
        <v>45</v>
      </c>
      <c r="O248" s="54"/>
      <c r="P248" s="156">
        <f>O248*H248</f>
        <v>0</v>
      </c>
      <c r="Q248" s="156">
        <v>1.49E-3</v>
      </c>
      <c r="R248" s="156">
        <f>Q248*H248</f>
        <v>2.682E-2</v>
      </c>
      <c r="S248" s="156">
        <v>0</v>
      </c>
      <c r="T248" s="157">
        <f>S248*H248</f>
        <v>0</v>
      </c>
      <c r="AR248" s="158" t="s">
        <v>301</v>
      </c>
      <c r="AT248" s="158" t="s">
        <v>358</v>
      </c>
      <c r="AU248" s="158" t="s">
        <v>89</v>
      </c>
      <c r="AY248" s="16" t="s">
        <v>131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6" t="s">
        <v>24</v>
      </c>
      <c r="BK248" s="159">
        <f>ROUND(I248*H248,1)</f>
        <v>0</v>
      </c>
      <c r="BL248" s="16" t="s">
        <v>217</v>
      </c>
      <c r="BM248" s="158" t="s">
        <v>414</v>
      </c>
    </row>
    <row r="249" spans="2:65" s="12" customFormat="1" ht="10.199999999999999">
      <c r="B249" s="160"/>
      <c r="D249" s="161" t="s">
        <v>141</v>
      </c>
      <c r="E249" s="162" t="s">
        <v>1</v>
      </c>
      <c r="F249" s="163" t="s">
        <v>415</v>
      </c>
      <c r="H249" s="164">
        <v>18</v>
      </c>
      <c r="I249" s="165"/>
      <c r="L249" s="160"/>
      <c r="M249" s="166"/>
      <c r="N249" s="167"/>
      <c r="O249" s="167"/>
      <c r="P249" s="167"/>
      <c r="Q249" s="167"/>
      <c r="R249" s="167"/>
      <c r="S249" s="167"/>
      <c r="T249" s="168"/>
      <c r="AT249" s="162" t="s">
        <v>141</v>
      </c>
      <c r="AU249" s="162" t="s">
        <v>89</v>
      </c>
      <c r="AV249" s="12" t="s">
        <v>89</v>
      </c>
      <c r="AW249" s="12" t="s">
        <v>33</v>
      </c>
      <c r="AX249" s="12" t="s">
        <v>24</v>
      </c>
      <c r="AY249" s="162" t="s">
        <v>131</v>
      </c>
    </row>
    <row r="250" spans="2:65" s="1" customFormat="1" ht="24" customHeight="1">
      <c r="B250" s="146"/>
      <c r="C250" s="147" t="s">
        <v>416</v>
      </c>
      <c r="D250" s="147" t="s">
        <v>134</v>
      </c>
      <c r="E250" s="148" t="s">
        <v>417</v>
      </c>
      <c r="F250" s="149" t="s">
        <v>418</v>
      </c>
      <c r="G250" s="150" t="s">
        <v>386</v>
      </c>
      <c r="H250" s="187"/>
      <c r="I250" s="152"/>
      <c r="J250" s="153">
        <f>ROUND(I250*H250,1)</f>
        <v>0</v>
      </c>
      <c r="K250" s="149" t="s">
        <v>138</v>
      </c>
      <c r="L250" s="31"/>
      <c r="M250" s="154" t="s">
        <v>1</v>
      </c>
      <c r="N250" s="155" t="s">
        <v>45</v>
      </c>
      <c r="O250" s="54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AR250" s="158" t="s">
        <v>217</v>
      </c>
      <c r="AT250" s="158" t="s">
        <v>134</v>
      </c>
      <c r="AU250" s="158" t="s">
        <v>89</v>
      </c>
      <c r="AY250" s="16" t="s">
        <v>131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6" t="s">
        <v>24</v>
      </c>
      <c r="BK250" s="159">
        <f>ROUND(I250*H250,1)</f>
        <v>0</v>
      </c>
      <c r="BL250" s="16" t="s">
        <v>217</v>
      </c>
      <c r="BM250" s="158" t="s">
        <v>419</v>
      </c>
    </row>
    <row r="251" spans="2:65" s="11" customFormat="1" ht="22.8" customHeight="1">
      <c r="B251" s="133"/>
      <c r="D251" s="134" t="s">
        <v>79</v>
      </c>
      <c r="E251" s="144" t="s">
        <v>420</v>
      </c>
      <c r="F251" s="144" t="s">
        <v>421</v>
      </c>
      <c r="I251" s="136"/>
      <c r="J251" s="145">
        <f>BK251</f>
        <v>0</v>
      </c>
      <c r="L251" s="133"/>
      <c r="M251" s="138"/>
      <c r="N251" s="139"/>
      <c r="O251" s="139"/>
      <c r="P251" s="140">
        <f>SUM(P252:P272)</f>
        <v>0</v>
      </c>
      <c r="Q251" s="139"/>
      <c r="R251" s="140">
        <f>SUM(R252:R272)</f>
        <v>0.65131000000000006</v>
      </c>
      <c r="S251" s="139"/>
      <c r="T251" s="141">
        <f>SUM(T252:T272)</f>
        <v>0.31319000000000002</v>
      </c>
      <c r="AR251" s="134" t="s">
        <v>89</v>
      </c>
      <c r="AT251" s="142" t="s">
        <v>79</v>
      </c>
      <c r="AU251" s="142" t="s">
        <v>24</v>
      </c>
      <c r="AY251" s="134" t="s">
        <v>131</v>
      </c>
      <c r="BK251" s="143">
        <f>SUM(BK252:BK272)</f>
        <v>0</v>
      </c>
    </row>
    <row r="252" spans="2:65" s="1" customFormat="1" ht="16.5" customHeight="1">
      <c r="B252" s="146"/>
      <c r="C252" s="147" t="s">
        <v>422</v>
      </c>
      <c r="D252" s="147" t="s">
        <v>134</v>
      </c>
      <c r="E252" s="148" t="s">
        <v>423</v>
      </c>
      <c r="F252" s="149" t="s">
        <v>424</v>
      </c>
      <c r="G252" s="150" t="s">
        <v>145</v>
      </c>
      <c r="H252" s="151">
        <v>217</v>
      </c>
      <c r="I252" s="152"/>
      <c r="J252" s="153">
        <f>ROUND(I252*H252,1)</f>
        <v>0</v>
      </c>
      <c r="K252" s="149" t="s">
        <v>138</v>
      </c>
      <c r="L252" s="31"/>
      <c r="M252" s="154" t="s">
        <v>1</v>
      </c>
      <c r="N252" s="155" t="s">
        <v>45</v>
      </c>
      <c r="O252" s="54"/>
      <c r="P252" s="156">
        <f>O252*H252</f>
        <v>0</v>
      </c>
      <c r="Q252" s="156">
        <v>0</v>
      </c>
      <c r="R252" s="156">
        <f>Q252*H252</f>
        <v>0</v>
      </c>
      <c r="S252" s="156">
        <v>2.9999999999999997E-4</v>
      </c>
      <c r="T252" s="157">
        <f>S252*H252</f>
        <v>6.5099999999999991E-2</v>
      </c>
      <c r="AR252" s="158" t="s">
        <v>217</v>
      </c>
      <c r="AT252" s="158" t="s">
        <v>134</v>
      </c>
      <c r="AU252" s="158" t="s">
        <v>89</v>
      </c>
      <c r="AY252" s="16" t="s">
        <v>131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6" t="s">
        <v>24</v>
      </c>
      <c r="BK252" s="159">
        <f>ROUND(I252*H252,1)</f>
        <v>0</v>
      </c>
      <c r="BL252" s="16" t="s">
        <v>217</v>
      </c>
      <c r="BM252" s="158" t="s">
        <v>425</v>
      </c>
    </row>
    <row r="253" spans="2:65" s="14" customFormat="1" ht="10.199999999999999">
      <c r="B253" s="188"/>
      <c r="D253" s="161" t="s">
        <v>141</v>
      </c>
      <c r="E253" s="189" t="s">
        <v>1</v>
      </c>
      <c r="F253" s="190" t="s">
        <v>426</v>
      </c>
      <c r="H253" s="189" t="s">
        <v>1</v>
      </c>
      <c r="I253" s="191"/>
      <c r="L253" s="188"/>
      <c r="M253" s="192"/>
      <c r="N253" s="193"/>
      <c r="O253" s="193"/>
      <c r="P253" s="193"/>
      <c r="Q253" s="193"/>
      <c r="R253" s="193"/>
      <c r="S253" s="193"/>
      <c r="T253" s="194"/>
      <c r="AT253" s="189" t="s">
        <v>141</v>
      </c>
      <c r="AU253" s="189" t="s">
        <v>89</v>
      </c>
      <c r="AV253" s="14" t="s">
        <v>24</v>
      </c>
      <c r="AW253" s="14" t="s">
        <v>33</v>
      </c>
      <c r="AX253" s="14" t="s">
        <v>80</v>
      </c>
      <c r="AY253" s="189" t="s">
        <v>131</v>
      </c>
    </row>
    <row r="254" spans="2:65" s="12" customFormat="1" ht="10.199999999999999">
      <c r="B254" s="160"/>
      <c r="D254" s="161" t="s">
        <v>141</v>
      </c>
      <c r="E254" s="162" t="s">
        <v>1</v>
      </c>
      <c r="F254" s="163" t="s">
        <v>427</v>
      </c>
      <c r="H254" s="164">
        <v>217</v>
      </c>
      <c r="I254" s="165"/>
      <c r="L254" s="160"/>
      <c r="M254" s="166"/>
      <c r="N254" s="167"/>
      <c r="O254" s="167"/>
      <c r="P254" s="167"/>
      <c r="Q254" s="167"/>
      <c r="R254" s="167"/>
      <c r="S254" s="167"/>
      <c r="T254" s="168"/>
      <c r="AT254" s="162" t="s">
        <v>141</v>
      </c>
      <c r="AU254" s="162" t="s">
        <v>89</v>
      </c>
      <c r="AV254" s="12" t="s">
        <v>89</v>
      </c>
      <c r="AW254" s="12" t="s">
        <v>33</v>
      </c>
      <c r="AX254" s="12" t="s">
        <v>24</v>
      </c>
      <c r="AY254" s="162" t="s">
        <v>131</v>
      </c>
    </row>
    <row r="255" spans="2:65" s="1" customFormat="1" ht="24" customHeight="1">
      <c r="B255" s="146"/>
      <c r="C255" s="147" t="s">
        <v>428</v>
      </c>
      <c r="D255" s="147" t="s">
        <v>134</v>
      </c>
      <c r="E255" s="148" t="s">
        <v>429</v>
      </c>
      <c r="F255" s="149" t="s">
        <v>430</v>
      </c>
      <c r="G255" s="150" t="s">
        <v>137</v>
      </c>
      <c r="H255" s="151">
        <v>80.53</v>
      </c>
      <c r="I255" s="152"/>
      <c r="J255" s="153">
        <f>ROUND(I255*H255,1)</f>
        <v>0</v>
      </c>
      <c r="K255" s="149" t="s">
        <v>138</v>
      </c>
      <c r="L255" s="31"/>
      <c r="M255" s="154" t="s">
        <v>1</v>
      </c>
      <c r="N255" s="155" t="s">
        <v>45</v>
      </c>
      <c r="O255" s="54"/>
      <c r="P255" s="156">
        <f>O255*H255</f>
        <v>0</v>
      </c>
      <c r="Q255" s="156">
        <v>0</v>
      </c>
      <c r="R255" s="156">
        <f>Q255*H255</f>
        <v>0</v>
      </c>
      <c r="S255" s="156">
        <v>3.0000000000000001E-3</v>
      </c>
      <c r="T255" s="157">
        <f>S255*H255</f>
        <v>0.24159</v>
      </c>
      <c r="AR255" s="158" t="s">
        <v>217</v>
      </c>
      <c r="AT255" s="158" t="s">
        <v>134</v>
      </c>
      <c r="AU255" s="158" t="s">
        <v>89</v>
      </c>
      <c r="AY255" s="16" t="s">
        <v>131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6" t="s">
        <v>24</v>
      </c>
      <c r="BK255" s="159">
        <f>ROUND(I255*H255,1)</f>
        <v>0</v>
      </c>
      <c r="BL255" s="16" t="s">
        <v>217</v>
      </c>
      <c r="BM255" s="158" t="s">
        <v>431</v>
      </c>
    </row>
    <row r="256" spans="2:65" s="12" customFormat="1" ht="10.199999999999999">
      <c r="B256" s="160"/>
      <c r="D256" s="161" t="s">
        <v>141</v>
      </c>
      <c r="E256" s="162" t="s">
        <v>1</v>
      </c>
      <c r="F256" s="163" t="s">
        <v>432</v>
      </c>
      <c r="H256" s="164">
        <v>80.53</v>
      </c>
      <c r="I256" s="165"/>
      <c r="L256" s="160"/>
      <c r="M256" s="166"/>
      <c r="N256" s="167"/>
      <c r="O256" s="167"/>
      <c r="P256" s="167"/>
      <c r="Q256" s="167"/>
      <c r="R256" s="167"/>
      <c r="S256" s="167"/>
      <c r="T256" s="168"/>
      <c r="AT256" s="162" t="s">
        <v>141</v>
      </c>
      <c r="AU256" s="162" t="s">
        <v>89</v>
      </c>
      <c r="AV256" s="12" t="s">
        <v>89</v>
      </c>
      <c r="AW256" s="12" t="s">
        <v>33</v>
      </c>
      <c r="AX256" s="12" t="s">
        <v>24</v>
      </c>
      <c r="AY256" s="162" t="s">
        <v>131</v>
      </c>
    </row>
    <row r="257" spans="2:65" s="1" customFormat="1" ht="24" customHeight="1">
      <c r="B257" s="146"/>
      <c r="C257" s="147" t="s">
        <v>433</v>
      </c>
      <c r="D257" s="147" t="s">
        <v>134</v>
      </c>
      <c r="E257" s="148" t="s">
        <v>434</v>
      </c>
      <c r="F257" s="149" t="s">
        <v>435</v>
      </c>
      <c r="G257" s="150" t="s">
        <v>137</v>
      </c>
      <c r="H257" s="151">
        <v>0.6</v>
      </c>
      <c r="I257" s="152"/>
      <c r="J257" s="153">
        <f>ROUND(I257*H257,1)</f>
        <v>0</v>
      </c>
      <c r="K257" s="149" t="s">
        <v>138</v>
      </c>
      <c r="L257" s="31"/>
      <c r="M257" s="154" t="s">
        <v>1</v>
      </c>
      <c r="N257" s="155" t="s">
        <v>45</v>
      </c>
      <c r="O257" s="54"/>
      <c r="P257" s="156">
        <f>O257*H257</f>
        <v>0</v>
      </c>
      <c r="Q257" s="156">
        <v>0</v>
      </c>
      <c r="R257" s="156">
        <f>Q257*H257</f>
        <v>0</v>
      </c>
      <c r="S257" s="156">
        <v>2.5000000000000001E-3</v>
      </c>
      <c r="T257" s="157">
        <f>S257*H257</f>
        <v>1.5E-3</v>
      </c>
      <c r="AR257" s="158" t="s">
        <v>217</v>
      </c>
      <c r="AT257" s="158" t="s">
        <v>134</v>
      </c>
      <c r="AU257" s="158" t="s">
        <v>89</v>
      </c>
      <c r="AY257" s="16" t="s">
        <v>131</v>
      </c>
      <c r="BE257" s="159">
        <f>IF(N257="základní",J257,0)</f>
        <v>0</v>
      </c>
      <c r="BF257" s="159">
        <f>IF(N257="snížená",J257,0)</f>
        <v>0</v>
      </c>
      <c r="BG257" s="159">
        <f>IF(N257="zákl. přenesená",J257,0)</f>
        <v>0</v>
      </c>
      <c r="BH257" s="159">
        <f>IF(N257="sníž. přenesená",J257,0)</f>
        <v>0</v>
      </c>
      <c r="BI257" s="159">
        <f>IF(N257="nulová",J257,0)</f>
        <v>0</v>
      </c>
      <c r="BJ257" s="16" t="s">
        <v>24</v>
      </c>
      <c r="BK257" s="159">
        <f>ROUND(I257*H257,1)</f>
        <v>0</v>
      </c>
      <c r="BL257" s="16" t="s">
        <v>217</v>
      </c>
      <c r="BM257" s="158" t="s">
        <v>436</v>
      </c>
    </row>
    <row r="258" spans="2:65" s="12" customFormat="1" ht="10.199999999999999">
      <c r="B258" s="160"/>
      <c r="D258" s="161" t="s">
        <v>141</v>
      </c>
      <c r="E258" s="162" t="s">
        <v>1</v>
      </c>
      <c r="F258" s="163" t="s">
        <v>437</v>
      </c>
      <c r="H258" s="164">
        <v>0.6</v>
      </c>
      <c r="I258" s="165"/>
      <c r="L258" s="160"/>
      <c r="M258" s="166"/>
      <c r="N258" s="167"/>
      <c r="O258" s="167"/>
      <c r="P258" s="167"/>
      <c r="Q258" s="167"/>
      <c r="R258" s="167"/>
      <c r="S258" s="167"/>
      <c r="T258" s="168"/>
      <c r="AT258" s="162" t="s">
        <v>141</v>
      </c>
      <c r="AU258" s="162" t="s">
        <v>89</v>
      </c>
      <c r="AV258" s="12" t="s">
        <v>89</v>
      </c>
      <c r="AW258" s="12" t="s">
        <v>33</v>
      </c>
      <c r="AX258" s="12" t="s">
        <v>24</v>
      </c>
      <c r="AY258" s="162" t="s">
        <v>131</v>
      </c>
    </row>
    <row r="259" spans="2:65" s="1" customFormat="1" ht="24" customHeight="1">
      <c r="B259" s="146"/>
      <c r="C259" s="147" t="s">
        <v>438</v>
      </c>
      <c r="D259" s="147" t="s">
        <v>134</v>
      </c>
      <c r="E259" s="148" t="s">
        <v>439</v>
      </c>
      <c r="F259" s="149" t="s">
        <v>440</v>
      </c>
      <c r="G259" s="150" t="s">
        <v>154</v>
      </c>
      <c r="H259" s="151">
        <v>1</v>
      </c>
      <c r="I259" s="152"/>
      <c r="J259" s="153">
        <f>ROUND(I259*H259,1)</f>
        <v>0</v>
      </c>
      <c r="K259" s="149" t="s">
        <v>138</v>
      </c>
      <c r="L259" s="31"/>
      <c r="M259" s="154" t="s">
        <v>1</v>
      </c>
      <c r="N259" s="155" t="s">
        <v>45</v>
      </c>
      <c r="O259" s="54"/>
      <c r="P259" s="156">
        <f>O259*H259</f>
        <v>0</v>
      </c>
      <c r="Q259" s="156">
        <v>6.8999999999999997E-4</v>
      </c>
      <c r="R259" s="156">
        <f>Q259*H259</f>
        <v>6.8999999999999997E-4</v>
      </c>
      <c r="S259" s="156">
        <v>5.0000000000000001E-3</v>
      </c>
      <c r="T259" s="157">
        <f>S259*H259</f>
        <v>5.0000000000000001E-3</v>
      </c>
      <c r="AR259" s="158" t="s">
        <v>217</v>
      </c>
      <c r="AT259" s="158" t="s">
        <v>134</v>
      </c>
      <c r="AU259" s="158" t="s">
        <v>89</v>
      </c>
      <c r="AY259" s="16" t="s">
        <v>131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6" t="s">
        <v>24</v>
      </c>
      <c r="BK259" s="159">
        <f>ROUND(I259*H259,1)</f>
        <v>0</v>
      </c>
      <c r="BL259" s="16" t="s">
        <v>217</v>
      </c>
      <c r="BM259" s="158" t="s">
        <v>441</v>
      </c>
    </row>
    <row r="260" spans="2:65" s="12" customFormat="1" ht="10.199999999999999">
      <c r="B260" s="160"/>
      <c r="D260" s="161" t="s">
        <v>141</v>
      </c>
      <c r="E260" s="162" t="s">
        <v>1</v>
      </c>
      <c r="F260" s="163" t="s">
        <v>442</v>
      </c>
      <c r="H260" s="164">
        <v>1</v>
      </c>
      <c r="I260" s="165"/>
      <c r="L260" s="160"/>
      <c r="M260" s="166"/>
      <c r="N260" s="167"/>
      <c r="O260" s="167"/>
      <c r="P260" s="167"/>
      <c r="Q260" s="167"/>
      <c r="R260" s="167"/>
      <c r="S260" s="167"/>
      <c r="T260" s="168"/>
      <c r="AT260" s="162" t="s">
        <v>141</v>
      </c>
      <c r="AU260" s="162" t="s">
        <v>89</v>
      </c>
      <c r="AV260" s="12" t="s">
        <v>89</v>
      </c>
      <c r="AW260" s="12" t="s">
        <v>33</v>
      </c>
      <c r="AX260" s="12" t="s">
        <v>24</v>
      </c>
      <c r="AY260" s="162" t="s">
        <v>131</v>
      </c>
    </row>
    <row r="261" spans="2:65" s="1" customFormat="1" ht="16.5" customHeight="1">
      <c r="B261" s="146"/>
      <c r="C261" s="177" t="s">
        <v>443</v>
      </c>
      <c r="D261" s="177" t="s">
        <v>358</v>
      </c>
      <c r="E261" s="178" t="s">
        <v>444</v>
      </c>
      <c r="F261" s="179" t="s">
        <v>445</v>
      </c>
      <c r="G261" s="180" t="s">
        <v>137</v>
      </c>
      <c r="H261" s="181">
        <v>1</v>
      </c>
      <c r="I261" s="182"/>
      <c r="J261" s="183">
        <f>ROUND(I261*H261,1)</f>
        <v>0</v>
      </c>
      <c r="K261" s="179" t="s">
        <v>138</v>
      </c>
      <c r="L261" s="184"/>
      <c r="M261" s="185" t="s">
        <v>1</v>
      </c>
      <c r="N261" s="186" t="s">
        <v>45</v>
      </c>
      <c r="O261" s="54"/>
      <c r="P261" s="156">
        <f>O261*H261</f>
        <v>0</v>
      </c>
      <c r="Q261" s="156">
        <v>2.64E-3</v>
      </c>
      <c r="R261" s="156">
        <f>Q261*H261</f>
        <v>2.64E-3</v>
      </c>
      <c r="S261" s="156">
        <v>0</v>
      </c>
      <c r="T261" s="157">
        <f>S261*H261</f>
        <v>0</v>
      </c>
      <c r="AR261" s="158" t="s">
        <v>301</v>
      </c>
      <c r="AT261" s="158" t="s">
        <v>358</v>
      </c>
      <c r="AU261" s="158" t="s">
        <v>89</v>
      </c>
      <c r="AY261" s="16" t="s">
        <v>131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6" t="s">
        <v>24</v>
      </c>
      <c r="BK261" s="159">
        <f>ROUND(I261*H261,1)</f>
        <v>0</v>
      </c>
      <c r="BL261" s="16" t="s">
        <v>217</v>
      </c>
      <c r="BM261" s="158" t="s">
        <v>446</v>
      </c>
    </row>
    <row r="262" spans="2:65" s="12" customFormat="1" ht="10.199999999999999">
      <c r="B262" s="160"/>
      <c r="D262" s="161" t="s">
        <v>141</v>
      </c>
      <c r="E262" s="162" t="s">
        <v>1</v>
      </c>
      <c r="F262" s="163" t="s">
        <v>447</v>
      </c>
      <c r="H262" s="164">
        <v>1</v>
      </c>
      <c r="I262" s="165"/>
      <c r="L262" s="160"/>
      <c r="M262" s="166"/>
      <c r="N262" s="167"/>
      <c r="O262" s="167"/>
      <c r="P262" s="167"/>
      <c r="Q262" s="167"/>
      <c r="R262" s="167"/>
      <c r="S262" s="167"/>
      <c r="T262" s="168"/>
      <c r="AT262" s="162" t="s">
        <v>141</v>
      </c>
      <c r="AU262" s="162" t="s">
        <v>89</v>
      </c>
      <c r="AV262" s="12" t="s">
        <v>89</v>
      </c>
      <c r="AW262" s="12" t="s">
        <v>33</v>
      </c>
      <c r="AX262" s="12" t="s">
        <v>24</v>
      </c>
      <c r="AY262" s="162" t="s">
        <v>131</v>
      </c>
    </row>
    <row r="263" spans="2:65" s="1" customFormat="1" ht="16.5" customHeight="1">
      <c r="B263" s="146"/>
      <c r="C263" s="147" t="s">
        <v>448</v>
      </c>
      <c r="D263" s="147" t="s">
        <v>134</v>
      </c>
      <c r="E263" s="148" t="s">
        <v>449</v>
      </c>
      <c r="F263" s="149" t="s">
        <v>450</v>
      </c>
      <c r="G263" s="150" t="s">
        <v>137</v>
      </c>
      <c r="H263" s="151">
        <v>213.2</v>
      </c>
      <c r="I263" s="152"/>
      <c r="J263" s="153">
        <f>ROUND(I263*H263,1)</f>
        <v>0</v>
      </c>
      <c r="K263" s="149" t="s">
        <v>138</v>
      </c>
      <c r="L263" s="31"/>
      <c r="M263" s="154" t="s">
        <v>1</v>
      </c>
      <c r="N263" s="155" t="s">
        <v>45</v>
      </c>
      <c r="O263" s="54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AR263" s="158" t="s">
        <v>217</v>
      </c>
      <c r="AT263" s="158" t="s">
        <v>134</v>
      </c>
      <c r="AU263" s="158" t="s">
        <v>89</v>
      </c>
      <c r="AY263" s="16" t="s">
        <v>131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6" t="s">
        <v>24</v>
      </c>
      <c r="BK263" s="159">
        <f>ROUND(I263*H263,1)</f>
        <v>0</v>
      </c>
      <c r="BL263" s="16" t="s">
        <v>217</v>
      </c>
      <c r="BM263" s="158" t="s">
        <v>451</v>
      </c>
    </row>
    <row r="264" spans="2:65" s="12" customFormat="1" ht="10.199999999999999">
      <c r="B264" s="160"/>
      <c r="D264" s="161" t="s">
        <v>141</v>
      </c>
      <c r="E264" s="162" t="s">
        <v>1</v>
      </c>
      <c r="F264" s="163" t="s">
        <v>452</v>
      </c>
      <c r="H264" s="164">
        <v>213.2</v>
      </c>
      <c r="I264" s="165"/>
      <c r="L264" s="160"/>
      <c r="M264" s="166"/>
      <c r="N264" s="167"/>
      <c r="O264" s="167"/>
      <c r="P264" s="167"/>
      <c r="Q264" s="167"/>
      <c r="R264" s="167"/>
      <c r="S264" s="167"/>
      <c r="T264" s="168"/>
      <c r="AT264" s="162" t="s">
        <v>141</v>
      </c>
      <c r="AU264" s="162" t="s">
        <v>89</v>
      </c>
      <c r="AV264" s="12" t="s">
        <v>89</v>
      </c>
      <c r="AW264" s="12" t="s">
        <v>33</v>
      </c>
      <c r="AX264" s="12" t="s">
        <v>24</v>
      </c>
      <c r="AY264" s="162" t="s">
        <v>131</v>
      </c>
    </row>
    <row r="265" spans="2:65" s="1" customFormat="1" ht="24" customHeight="1">
      <c r="B265" s="146"/>
      <c r="C265" s="147" t="s">
        <v>453</v>
      </c>
      <c r="D265" s="147" t="s">
        <v>134</v>
      </c>
      <c r="E265" s="148" t="s">
        <v>454</v>
      </c>
      <c r="F265" s="149" t="s">
        <v>455</v>
      </c>
      <c r="G265" s="150" t="s">
        <v>137</v>
      </c>
      <c r="H265" s="151">
        <v>213.2</v>
      </c>
      <c r="I265" s="152"/>
      <c r="J265" s="153">
        <f>ROUND(I265*H265,1)</f>
        <v>0</v>
      </c>
      <c r="K265" s="149" t="s">
        <v>138</v>
      </c>
      <c r="L265" s="31"/>
      <c r="M265" s="154" t="s">
        <v>1</v>
      </c>
      <c r="N265" s="155" t="s">
        <v>45</v>
      </c>
      <c r="O265" s="54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AR265" s="158" t="s">
        <v>217</v>
      </c>
      <c r="AT265" s="158" t="s">
        <v>134</v>
      </c>
      <c r="AU265" s="158" t="s">
        <v>89</v>
      </c>
      <c r="AY265" s="16" t="s">
        <v>131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6" t="s">
        <v>24</v>
      </c>
      <c r="BK265" s="159">
        <f>ROUND(I265*H265,1)</f>
        <v>0</v>
      </c>
      <c r="BL265" s="16" t="s">
        <v>217</v>
      </c>
      <c r="BM265" s="158" t="s">
        <v>456</v>
      </c>
    </row>
    <row r="266" spans="2:65" s="1" customFormat="1" ht="16.5" customHeight="1">
      <c r="B266" s="146"/>
      <c r="C266" s="147" t="s">
        <v>457</v>
      </c>
      <c r="D266" s="147" t="s">
        <v>134</v>
      </c>
      <c r="E266" s="148" t="s">
        <v>458</v>
      </c>
      <c r="F266" s="149" t="s">
        <v>459</v>
      </c>
      <c r="G266" s="150" t="s">
        <v>145</v>
      </c>
      <c r="H266" s="151">
        <v>213</v>
      </c>
      <c r="I266" s="152"/>
      <c r="J266" s="153">
        <f>ROUND(I266*H266,1)</f>
        <v>0</v>
      </c>
      <c r="K266" s="149" t="s">
        <v>138</v>
      </c>
      <c r="L266" s="31"/>
      <c r="M266" s="154" t="s">
        <v>1</v>
      </c>
      <c r="N266" s="155" t="s">
        <v>45</v>
      </c>
      <c r="O266" s="54"/>
      <c r="P266" s="156">
        <f>O266*H266</f>
        <v>0</v>
      </c>
      <c r="Q266" s="156">
        <v>1.0000000000000001E-5</v>
      </c>
      <c r="R266" s="156">
        <f>Q266*H266</f>
        <v>2.1300000000000004E-3</v>
      </c>
      <c r="S266" s="156">
        <v>0</v>
      </c>
      <c r="T266" s="157">
        <f>S266*H266</f>
        <v>0</v>
      </c>
      <c r="AR266" s="158" t="s">
        <v>217</v>
      </c>
      <c r="AT266" s="158" t="s">
        <v>134</v>
      </c>
      <c r="AU266" s="158" t="s">
        <v>89</v>
      </c>
      <c r="AY266" s="16" t="s">
        <v>131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6" t="s">
        <v>24</v>
      </c>
      <c r="BK266" s="159">
        <f>ROUND(I266*H266,1)</f>
        <v>0</v>
      </c>
      <c r="BL266" s="16" t="s">
        <v>217</v>
      </c>
      <c r="BM266" s="158" t="s">
        <v>460</v>
      </c>
    </row>
    <row r="267" spans="2:65" s="1" customFormat="1" ht="16.5" customHeight="1">
      <c r="B267" s="146"/>
      <c r="C267" s="147" t="s">
        <v>461</v>
      </c>
      <c r="D267" s="147" t="s">
        <v>134</v>
      </c>
      <c r="E267" s="148" t="s">
        <v>462</v>
      </c>
      <c r="F267" s="149" t="s">
        <v>463</v>
      </c>
      <c r="G267" s="150" t="s">
        <v>145</v>
      </c>
      <c r="H267" s="151">
        <v>213</v>
      </c>
      <c r="I267" s="152"/>
      <c r="J267" s="153">
        <f>ROUND(I267*H267,1)</f>
        <v>0</v>
      </c>
      <c r="K267" s="149" t="s">
        <v>138</v>
      </c>
      <c r="L267" s="31"/>
      <c r="M267" s="154" t="s">
        <v>1</v>
      </c>
      <c r="N267" s="155" t="s">
        <v>45</v>
      </c>
      <c r="O267" s="54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AR267" s="158" t="s">
        <v>217</v>
      </c>
      <c r="AT267" s="158" t="s">
        <v>134</v>
      </c>
      <c r="AU267" s="158" t="s">
        <v>89</v>
      </c>
      <c r="AY267" s="16" t="s">
        <v>131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6" t="s">
        <v>24</v>
      </c>
      <c r="BK267" s="159">
        <f>ROUND(I267*H267,1)</f>
        <v>0</v>
      </c>
      <c r="BL267" s="16" t="s">
        <v>217</v>
      </c>
      <c r="BM267" s="158" t="s">
        <v>464</v>
      </c>
    </row>
    <row r="268" spans="2:65" s="1" customFormat="1" ht="36" customHeight="1">
      <c r="B268" s="146"/>
      <c r="C268" s="177" t="s">
        <v>465</v>
      </c>
      <c r="D268" s="177" t="s">
        <v>358</v>
      </c>
      <c r="E268" s="178" t="s">
        <v>466</v>
      </c>
      <c r="F268" s="179" t="s">
        <v>524</v>
      </c>
      <c r="G268" s="180" t="s">
        <v>137</v>
      </c>
      <c r="H268" s="181">
        <v>247</v>
      </c>
      <c r="I268" s="182"/>
      <c r="J268" s="183">
        <f>ROUND(I268*H268,1)</f>
        <v>0</v>
      </c>
      <c r="K268" s="179" t="s">
        <v>138</v>
      </c>
      <c r="L268" s="184"/>
      <c r="M268" s="185" t="s">
        <v>1</v>
      </c>
      <c r="N268" s="186" t="s">
        <v>45</v>
      </c>
      <c r="O268" s="54"/>
      <c r="P268" s="156">
        <f>O268*H268</f>
        <v>0</v>
      </c>
      <c r="Q268" s="156">
        <v>2.3500000000000001E-3</v>
      </c>
      <c r="R268" s="156">
        <f>Q268*H268</f>
        <v>0.58045000000000002</v>
      </c>
      <c r="S268" s="156">
        <v>0</v>
      </c>
      <c r="T268" s="157">
        <f>S268*H268</f>
        <v>0</v>
      </c>
      <c r="AR268" s="158" t="s">
        <v>301</v>
      </c>
      <c r="AT268" s="158" t="s">
        <v>358</v>
      </c>
      <c r="AU268" s="158" t="s">
        <v>89</v>
      </c>
      <c r="AY268" s="16" t="s">
        <v>131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6" t="s">
        <v>24</v>
      </c>
      <c r="BK268" s="159">
        <f>ROUND(I268*H268,1)</f>
        <v>0</v>
      </c>
      <c r="BL268" s="16" t="s">
        <v>217</v>
      </c>
      <c r="BM268" s="158" t="s">
        <v>467</v>
      </c>
    </row>
    <row r="269" spans="2:65" s="12" customFormat="1" ht="10.199999999999999">
      <c r="B269" s="160"/>
      <c r="D269" s="161" t="s">
        <v>141</v>
      </c>
      <c r="E269" s="162" t="s">
        <v>1</v>
      </c>
      <c r="F269" s="163" t="s">
        <v>468</v>
      </c>
      <c r="H269" s="164">
        <v>247</v>
      </c>
      <c r="I269" s="165"/>
      <c r="L269" s="160"/>
      <c r="M269" s="166"/>
      <c r="N269" s="167"/>
      <c r="O269" s="167"/>
      <c r="P269" s="167"/>
      <c r="Q269" s="167"/>
      <c r="R269" s="167"/>
      <c r="S269" s="167"/>
      <c r="T269" s="168"/>
      <c r="AT269" s="162" t="s">
        <v>141</v>
      </c>
      <c r="AU269" s="162" t="s">
        <v>89</v>
      </c>
      <c r="AV269" s="12" t="s">
        <v>89</v>
      </c>
      <c r="AW269" s="12" t="s">
        <v>33</v>
      </c>
      <c r="AX269" s="12" t="s">
        <v>24</v>
      </c>
      <c r="AY269" s="162" t="s">
        <v>131</v>
      </c>
    </row>
    <row r="270" spans="2:65" s="1" customFormat="1" ht="24" customHeight="1">
      <c r="B270" s="146"/>
      <c r="C270" s="177" t="s">
        <v>469</v>
      </c>
      <c r="D270" s="177" t="s">
        <v>358</v>
      </c>
      <c r="E270" s="178" t="s">
        <v>470</v>
      </c>
      <c r="F270" s="179" t="s">
        <v>471</v>
      </c>
      <c r="G270" s="180" t="s">
        <v>145</v>
      </c>
      <c r="H270" s="181">
        <v>218</v>
      </c>
      <c r="I270" s="182"/>
      <c r="J270" s="183">
        <f>ROUND(I270*H270,1)</f>
        <v>0</v>
      </c>
      <c r="K270" s="179" t="s">
        <v>1</v>
      </c>
      <c r="L270" s="184"/>
      <c r="M270" s="185" t="s">
        <v>1</v>
      </c>
      <c r="N270" s="186" t="s">
        <v>45</v>
      </c>
      <c r="O270" s="54"/>
      <c r="P270" s="156">
        <f>O270*H270</f>
        <v>0</v>
      </c>
      <c r="Q270" s="156">
        <v>2.9999999999999997E-4</v>
      </c>
      <c r="R270" s="156">
        <f>Q270*H270</f>
        <v>6.54E-2</v>
      </c>
      <c r="S270" s="156">
        <v>0</v>
      </c>
      <c r="T270" s="157">
        <f>S270*H270</f>
        <v>0</v>
      </c>
      <c r="AR270" s="158" t="s">
        <v>301</v>
      </c>
      <c r="AT270" s="158" t="s">
        <v>358</v>
      </c>
      <c r="AU270" s="158" t="s">
        <v>89</v>
      </c>
      <c r="AY270" s="16" t="s">
        <v>131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6" t="s">
        <v>24</v>
      </c>
      <c r="BK270" s="159">
        <f>ROUND(I270*H270,1)</f>
        <v>0</v>
      </c>
      <c r="BL270" s="16" t="s">
        <v>217</v>
      </c>
      <c r="BM270" s="158" t="s">
        <v>472</v>
      </c>
    </row>
    <row r="271" spans="2:65" s="12" customFormat="1" ht="10.199999999999999">
      <c r="B271" s="160"/>
      <c r="D271" s="161" t="s">
        <v>141</v>
      </c>
      <c r="E271" s="162" t="s">
        <v>1</v>
      </c>
      <c r="F271" s="163" t="s">
        <v>473</v>
      </c>
      <c r="H271" s="164">
        <v>218</v>
      </c>
      <c r="I271" s="165"/>
      <c r="L271" s="160"/>
      <c r="M271" s="166"/>
      <c r="N271" s="167"/>
      <c r="O271" s="167"/>
      <c r="P271" s="167"/>
      <c r="Q271" s="167"/>
      <c r="R271" s="167"/>
      <c r="S271" s="167"/>
      <c r="T271" s="168"/>
      <c r="AT271" s="162" t="s">
        <v>141</v>
      </c>
      <c r="AU271" s="162" t="s">
        <v>89</v>
      </c>
      <c r="AV271" s="12" t="s">
        <v>89</v>
      </c>
      <c r="AW271" s="12" t="s">
        <v>33</v>
      </c>
      <c r="AX271" s="12" t="s">
        <v>24</v>
      </c>
      <c r="AY271" s="162" t="s">
        <v>131</v>
      </c>
    </row>
    <row r="272" spans="2:65" s="1" customFormat="1" ht="24" customHeight="1">
      <c r="B272" s="146"/>
      <c r="C272" s="147" t="s">
        <v>474</v>
      </c>
      <c r="D272" s="147" t="s">
        <v>134</v>
      </c>
      <c r="E272" s="148" t="s">
        <v>475</v>
      </c>
      <c r="F272" s="149" t="s">
        <v>476</v>
      </c>
      <c r="G272" s="150" t="s">
        <v>386</v>
      </c>
      <c r="H272" s="187"/>
      <c r="I272" s="152"/>
      <c r="J272" s="153">
        <f>ROUND(I272*H272,1)</f>
        <v>0</v>
      </c>
      <c r="K272" s="149" t="s">
        <v>138</v>
      </c>
      <c r="L272" s="31"/>
      <c r="M272" s="154" t="s">
        <v>1</v>
      </c>
      <c r="N272" s="155" t="s">
        <v>45</v>
      </c>
      <c r="O272" s="54"/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AR272" s="158" t="s">
        <v>217</v>
      </c>
      <c r="AT272" s="158" t="s">
        <v>134</v>
      </c>
      <c r="AU272" s="158" t="s">
        <v>89</v>
      </c>
      <c r="AY272" s="16" t="s">
        <v>131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6" t="s">
        <v>24</v>
      </c>
      <c r="BK272" s="159">
        <f>ROUND(I272*H272,1)</f>
        <v>0</v>
      </c>
      <c r="BL272" s="16" t="s">
        <v>217</v>
      </c>
      <c r="BM272" s="158" t="s">
        <v>477</v>
      </c>
    </row>
    <row r="273" spans="2:65" s="11" customFormat="1" ht="22.8" customHeight="1">
      <c r="B273" s="133"/>
      <c r="D273" s="134" t="s">
        <v>79</v>
      </c>
      <c r="E273" s="144" t="s">
        <v>478</v>
      </c>
      <c r="F273" s="144" t="s">
        <v>479</v>
      </c>
      <c r="I273" s="136"/>
      <c r="J273" s="145">
        <f>BK273</f>
        <v>0</v>
      </c>
      <c r="L273" s="133"/>
      <c r="M273" s="138"/>
      <c r="N273" s="139"/>
      <c r="O273" s="139"/>
      <c r="P273" s="140">
        <f>SUM(P274:P288)</f>
        <v>0</v>
      </c>
      <c r="Q273" s="139"/>
      <c r="R273" s="140">
        <f>SUM(R274:R288)</f>
        <v>1.5283119999999999</v>
      </c>
      <c r="S273" s="139"/>
      <c r="T273" s="141">
        <f>SUM(T274:T288)</f>
        <v>0.20987</v>
      </c>
      <c r="AR273" s="134" t="s">
        <v>89</v>
      </c>
      <c r="AT273" s="142" t="s">
        <v>79</v>
      </c>
      <c r="AU273" s="142" t="s">
        <v>24</v>
      </c>
      <c r="AY273" s="134" t="s">
        <v>131</v>
      </c>
      <c r="BK273" s="143">
        <f>SUM(BK274:BK288)</f>
        <v>0</v>
      </c>
    </row>
    <row r="274" spans="2:65" s="1" customFormat="1" ht="16.5" customHeight="1">
      <c r="B274" s="146"/>
      <c r="C274" s="147" t="s">
        <v>480</v>
      </c>
      <c r="D274" s="147" t="s">
        <v>134</v>
      </c>
      <c r="E274" s="148" t="s">
        <v>481</v>
      </c>
      <c r="F274" s="149" t="s">
        <v>482</v>
      </c>
      <c r="G274" s="150" t="s">
        <v>137</v>
      </c>
      <c r="H274" s="151">
        <v>677</v>
      </c>
      <c r="I274" s="152"/>
      <c r="J274" s="153">
        <f>ROUND(I274*H274,1)</f>
        <v>0</v>
      </c>
      <c r="K274" s="149" t="s">
        <v>138</v>
      </c>
      <c r="L274" s="31"/>
      <c r="M274" s="154" t="s">
        <v>1</v>
      </c>
      <c r="N274" s="155" t="s">
        <v>45</v>
      </c>
      <c r="O274" s="54"/>
      <c r="P274" s="156">
        <f>O274*H274</f>
        <v>0</v>
      </c>
      <c r="Q274" s="156">
        <v>1E-3</v>
      </c>
      <c r="R274" s="156">
        <f>Q274*H274</f>
        <v>0.67700000000000005</v>
      </c>
      <c r="S274" s="156">
        <v>3.1E-4</v>
      </c>
      <c r="T274" s="157">
        <f>S274*H274</f>
        <v>0.20987</v>
      </c>
      <c r="AR274" s="158" t="s">
        <v>217</v>
      </c>
      <c r="AT274" s="158" t="s">
        <v>134</v>
      </c>
      <c r="AU274" s="158" t="s">
        <v>89</v>
      </c>
      <c r="AY274" s="16" t="s">
        <v>131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6" t="s">
        <v>24</v>
      </c>
      <c r="BK274" s="159">
        <f>ROUND(I274*H274,1)</f>
        <v>0</v>
      </c>
      <c r="BL274" s="16" t="s">
        <v>217</v>
      </c>
      <c r="BM274" s="158" t="s">
        <v>483</v>
      </c>
    </row>
    <row r="275" spans="2:65" s="12" customFormat="1" ht="10.199999999999999">
      <c r="B275" s="160"/>
      <c r="D275" s="161" t="s">
        <v>141</v>
      </c>
      <c r="E275" s="162" t="s">
        <v>1</v>
      </c>
      <c r="F275" s="163" t="s">
        <v>484</v>
      </c>
      <c r="H275" s="164">
        <v>65.272000000000006</v>
      </c>
      <c r="I275" s="165"/>
      <c r="L275" s="160"/>
      <c r="M275" s="166"/>
      <c r="N275" s="167"/>
      <c r="O275" s="167"/>
      <c r="P275" s="167"/>
      <c r="Q275" s="167"/>
      <c r="R275" s="167"/>
      <c r="S275" s="167"/>
      <c r="T275" s="168"/>
      <c r="AT275" s="162" t="s">
        <v>141</v>
      </c>
      <c r="AU275" s="162" t="s">
        <v>89</v>
      </c>
      <c r="AV275" s="12" t="s">
        <v>89</v>
      </c>
      <c r="AW275" s="12" t="s">
        <v>33</v>
      </c>
      <c r="AX275" s="12" t="s">
        <v>80</v>
      </c>
      <c r="AY275" s="162" t="s">
        <v>131</v>
      </c>
    </row>
    <row r="276" spans="2:65" s="12" customFormat="1" ht="10.199999999999999">
      <c r="B276" s="160"/>
      <c r="D276" s="161" t="s">
        <v>141</v>
      </c>
      <c r="E276" s="162" t="s">
        <v>1</v>
      </c>
      <c r="F276" s="163" t="s">
        <v>485</v>
      </c>
      <c r="H276" s="164">
        <v>116.7</v>
      </c>
      <c r="I276" s="165"/>
      <c r="L276" s="160"/>
      <c r="M276" s="166"/>
      <c r="N276" s="167"/>
      <c r="O276" s="167"/>
      <c r="P276" s="167"/>
      <c r="Q276" s="167"/>
      <c r="R276" s="167"/>
      <c r="S276" s="167"/>
      <c r="T276" s="168"/>
      <c r="AT276" s="162" t="s">
        <v>141</v>
      </c>
      <c r="AU276" s="162" t="s">
        <v>89</v>
      </c>
      <c r="AV276" s="12" t="s">
        <v>89</v>
      </c>
      <c r="AW276" s="12" t="s">
        <v>33</v>
      </c>
      <c r="AX276" s="12" t="s">
        <v>80</v>
      </c>
      <c r="AY276" s="162" t="s">
        <v>131</v>
      </c>
    </row>
    <row r="277" spans="2:65" s="12" customFormat="1" ht="10.199999999999999">
      <c r="B277" s="160"/>
      <c r="D277" s="161" t="s">
        <v>141</v>
      </c>
      <c r="E277" s="162" t="s">
        <v>1</v>
      </c>
      <c r="F277" s="163" t="s">
        <v>486</v>
      </c>
      <c r="H277" s="164">
        <v>150.785</v>
      </c>
      <c r="I277" s="165"/>
      <c r="L277" s="160"/>
      <c r="M277" s="166"/>
      <c r="N277" s="167"/>
      <c r="O277" s="167"/>
      <c r="P277" s="167"/>
      <c r="Q277" s="167"/>
      <c r="R277" s="167"/>
      <c r="S277" s="167"/>
      <c r="T277" s="168"/>
      <c r="AT277" s="162" t="s">
        <v>141</v>
      </c>
      <c r="AU277" s="162" t="s">
        <v>89</v>
      </c>
      <c r="AV277" s="12" t="s">
        <v>89</v>
      </c>
      <c r="AW277" s="12" t="s">
        <v>33</v>
      </c>
      <c r="AX277" s="12" t="s">
        <v>80</v>
      </c>
      <c r="AY277" s="162" t="s">
        <v>131</v>
      </c>
    </row>
    <row r="278" spans="2:65" s="12" customFormat="1" ht="10.199999999999999">
      <c r="B278" s="160"/>
      <c r="D278" s="161" t="s">
        <v>141</v>
      </c>
      <c r="E278" s="162" t="s">
        <v>1</v>
      </c>
      <c r="F278" s="163" t="s">
        <v>487</v>
      </c>
      <c r="H278" s="164">
        <v>122.447</v>
      </c>
      <c r="I278" s="165"/>
      <c r="L278" s="160"/>
      <c r="M278" s="166"/>
      <c r="N278" s="167"/>
      <c r="O278" s="167"/>
      <c r="P278" s="167"/>
      <c r="Q278" s="167"/>
      <c r="R278" s="167"/>
      <c r="S278" s="167"/>
      <c r="T278" s="168"/>
      <c r="AT278" s="162" t="s">
        <v>141</v>
      </c>
      <c r="AU278" s="162" t="s">
        <v>89</v>
      </c>
      <c r="AV278" s="12" t="s">
        <v>89</v>
      </c>
      <c r="AW278" s="12" t="s">
        <v>33</v>
      </c>
      <c r="AX278" s="12" t="s">
        <v>80</v>
      </c>
      <c r="AY278" s="162" t="s">
        <v>131</v>
      </c>
    </row>
    <row r="279" spans="2:65" s="12" customFormat="1" ht="10.199999999999999">
      <c r="B279" s="160"/>
      <c r="D279" s="161" t="s">
        <v>141</v>
      </c>
      <c r="E279" s="162" t="s">
        <v>1</v>
      </c>
      <c r="F279" s="163" t="s">
        <v>488</v>
      </c>
      <c r="H279" s="164">
        <v>82.986000000000004</v>
      </c>
      <c r="I279" s="165"/>
      <c r="L279" s="160"/>
      <c r="M279" s="166"/>
      <c r="N279" s="167"/>
      <c r="O279" s="167"/>
      <c r="P279" s="167"/>
      <c r="Q279" s="167"/>
      <c r="R279" s="167"/>
      <c r="S279" s="167"/>
      <c r="T279" s="168"/>
      <c r="AT279" s="162" t="s">
        <v>141</v>
      </c>
      <c r="AU279" s="162" t="s">
        <v>89</v>
      </c>
      <c r="AV279" s="12" t="s">
        <v>89</v>
      </c>
      <c r="AW279" s="12" t="s">
        <v>33</v>
      </c>
      <c r="AX279" s="12" t="s">
        <v>80</v>
      </c>
      <c r="AY279" s="162" t="s">
        <v>131</v>
      </c>
    </row>
    <row r="280" spans="2:65" s="12" customFormat="1" ht="10.199999999999999">
      <c r="B280" s="160"/>
      <c r="D280" s="161" t="s">
        <v>141</v>
      </c>
      <c r="E280" s="162" t="s">
        <v>1</v>
      </c>
      <c r="F280" s="163" t="s">
        <v>489</v>
      </c>
      <c r="H280" s="164">
        <v>73.998000000000005</v>
      </c>
      <c r="I280" s="165"/>
      <c r="L280" s="160"/>
      <c r="M280" s="166"/>
      <c r="N280" s="167"/>
      <c r="O280" s="167"/>
      <c r="P280" s="167"/>
      <c r="Q280" s="167"/>
      <c r="R280" s="167"/>
      <c r="S280" s="167"/>
      <c r="T280" s="168"/>
      <c r="AT280" s="162" t="s">
        <v>141</v>
      </c>
      <c r="AU280" s="162" t="s">
        <v>89</v>
      </c>
      <c r="AV280" s="12" t="s">
        <v>89</v>
      </c>
      <c r="AW280" s="12" t="s">
        <v>33</v>
      </c>
      <c r="AX280" s="12" t="s">
        <v>80</v>
      </c>
      <c r="AY280" s="162" t="s">
        <v>131</v>
      </c>
    </row>
    <row r="281" spans="2:65" s="12" customFormat="1" ht="10.199999999999999">
      <c r="B281" s="160"/>
      <c r="D281" s="161" t="s">
        <v>141</v>
      </c>
      <c r="E281" s="162" t="s">
        <v>1</v>
      </c>
      <c r="F281" s="163" t="s">
        <v>490</v>
      </c>
      <c r="H281" s="164">
        <v>64.811999999999998</v>
      </c>
      <c r="I281" s="165"/>
      <c r="L281" s="160"/>
      <c r="M281" s="166"/>
      <c r="N281" s="167"/>
      <c r="O281" s="167"/>
      <c r="P281" s="167"/>
      <c r="Q281" s="167"/>
      <c r="R281" s="167"/>
      <c r="S281" s="167"/>
      <c r="T281" s="168"/>
      <c r="AT281" s="162" t="s">
        <v>141</v>
      </c>
      <c r="AU281" s="162" t="s">
        <v>89</v>
      </c>
      <c r="AV281" s="12" t="s">
        <v>89</v>
      </c>
      <c r="AW281" s="12" t="s">
        <v>33</v>
      </c>
      <c r="AX281" s="12" t="s">
        <v>80</v>
      </c>
      <c r="AY281" s="162" t="s">
        <v>131</v>
      </c>
    </row>
    <row r="282" spans="2:65" s="13" customFormat="1" ht="10.199999999999999">
      <c r="B282" s="169"/>
      <c r="D282" s="161" t="s">
        <v>141</v>
      </c>
      <c r="E282" s="170" t="s">
        <v>1</v>
      </c>
      <c r="F282" s="171" t="s">
        <v>163</v>
      </c>
      <c r="H282" s="172">
        <v>677</v>
      </c>
      <c r="I282" s="173"/>
      <c r="L282" s="169"/>
      <c r="M282" s="174"/>
      <c r="N282" s="175"/>
      <c r="O282" s="175"/>
      <c r="P282" s="175"/>
      <c r="Q282" s="175"/>
      <c r="R282" s="175"/>
      <c r="S282" s="175"/>
      <c r="T282" s="176"/>
      <c r="AT282" s="170" t="s">
        <v>141</v>
      </c>
      <c r="AU282" s="170" t="s">
        <v>89</v>
      </c>
      <c r="AV282" s="13" t="s">
        <v>139</v>
      </c>
      <c r="AW282" s="13" t="s">
        <v>33</v>
      </c>
      <c r="AX282" s="13" t="s">
        <v>24</v>
      </c>
      <c r="AY282" s="170" t="s">
        <v>131</v>
      </c>
    </row>
    <row r="283" spans="2:65" s="1" customFormat="1" ht="24" customHeight="1">
      <c r="B283" s="146"/>
      <c r="C283" s="147" t="s">
        <v>491</v>
      </c>
      <c r="D283" s="147" t="s">
        <v>134</v>
      </c>
      <c r="E283" s="148" t="s">
        <v>492</v>
      </c>
      <c r="F283" s="149" t="s">
        <v>493</v>
      </c>
      <c r="G283" s="150" t="s">
        <v>137</v>
      </c>
      <c r="H283" s="151">
        <v>203</v>
      </c>
      <c r="I283" s="152"/>
      <c r="J283" s="153">
        <f>ROUND(I283*H283,1)</f>
        <v>0</v>
      </c>
      <c r="K283" s="149" t="s">
        <v>138</v>
      </c>
      <c r="L283" s="31"/>
      <c r="M283" s="154" t="s">
        <v>1</v>
      </c>
      <c r="N283" s="155" t="s">
        <v>45</v>
      </c>
      <c r="O283" s="54"/>
      <c r="P283" s="156">
        <f>O283*H283</f>
        <v>0</v>
      </c>
      <c r="Q283" s="156">
        <v>3.1800000000000001E-3</v>
      </c>
      <c r="R283" s="156">
        <f>Q283*H283</f>
        <v>0.64554</v>
      </c>
      <c r="S283" s="156">
        <v>0</v>
      </c>
      <c r="T283" s="157">
        <f>S283*H283</f>
        <v>0</v>
      </c>
      <c r="AR283" s="158" t="s">
        <v>217</v>
      </c>
      <c r="AT283" s="158" t="s">
        <v>134</v>
      </c>
      <c r="AU283" s="158" t="s">
        <v>89</v>
      </c>
      <c r="AY283" s="16" t="s">
        <v>131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6" t="s">
        <v>24</v>
      </c>
      <c r="BK283" s="159">
        <f>ROUND(I283*H283,1)</f>
        <v>0</v>
      </c>
      <c r="BL283" s="16" t="s">
        <v>217</v>
      </c>
      <c r="BM283" s="158" t="s">
        <v>494</v>
      </c>
    </row>
    <row r="284" spans="2:65" s="12" customFormat="1" ht="10.199999999999999">
      <c r="B284" s="160"/>
      <c r="D284" s="161" t="s">
        <v>141</v>
      </c>
      <c r="E284" s="162" t="s">
        <v>1</v>
      </c>
      <c r="F284" s="163" t="s">
        <v>495</v>
      </c>
      <c r="H284" s="164">
        <v>203</v>
      </c>
      <c r="I284" s="165"/>
      <c r="L284" s="160"/>
      <c r="M284" s="166"/>
      <c r="N284" s="167"/>
      <c r="O284" s="167"/>
      <c r="P284" s="167"/>
      <c r="Q284" s="167"/>
      <c r="R284" s="167"/>
      <c r="S284" s="167"/>
      <c r="T284" s="168"/>
      <c r="AT284" s="162" t="s">
        <v>141</v>
      </c>
      <c r="AU284" s="162" t="s">
        <v>89</v>
      </c>
      <c r="AV284" s="12" t="s">
        <v>89</v>
      </c>
      <c r="AW284" s="12" t="s">
        <v>33</v>
      </c>
      <c r="AX284" s="12" t="s">
        <v>24</v>
      </c>
      <c r="AY284" s="162" t="s">
        <v>131</v>
      </c>
    </row>
    <row r="285" spans="2:65" s="1" customFormat="1" ht="24" customHeight="1">
      <c r="B285" s="146"/>
      <c r="C285" s="147" t="s">
        <v>496</v>
      </c>
      <c r="D285" s="147" t="s">
        <v>134</v>
      </c>
      <c r="E285" s="148" t="s">
        <v>497</v>
      </c>
      <c r="F285" s="149" t="s">
        <v>498</v>
      </c>
      <c r="G285" s="150" t="s">
        <v>137</v>
      </c>
      <c r="H285" s="151">
        <v>25</v>
      </c>
      <c r="I285" s="152"/>
      <c r="J285" s="153">
        <f>ROUND(I285*H285,1)</f>
        <v>0</v>
      </c>
      <c r="K285" s="149" t="s">
        <v>138</v>
      </c>
      <c r="L285" s="31"/>
      <c r="M285" s="154" t="s">
        <v>1</v>
      </c>
      <c r="N285" s="155" t="s">
        <v>45</v>
      </c>
      <c r="O285" s="54"/>
      <c r="P285" s="156">
        <f>O285*H285</f>
        <v>0</v>
      </c>
      <c r="Q285" s="156">
        <v>2.0000000000000001E-4</v>
      </c>
      <c r="R285" s="156">
        <f>Q285*H285</f>
        <v>5.0000000000000001E-3</v>
      </c>
      <c r="S285" s="156">
        <v>0</v>
      </c>
      <c r="T285" s="157">
        <f>S285*H285</f>
        <v>0</v>
      </c>
      <c r="AR285" s="158" t="s">
        <v>217</v>
      </c>
      <c r="AT285" s="158" t="s">
        <v>134</v>
      </c>
      <c r="AU285" s="158" t="s">
        <v>89</v>
      </c>
      <c r="AY285" s="16" t="s">
        <v>131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6" t="s">
        <v>24</v>
      </c>
      <c r="BK285" s="159">
        <f>ROUND(I285*H285,1)</f>
        <v>0</v>
      </c>
      <c r="BL285" s="16" t="s">
        <v>217</v>
      </c>
      <c r="BM285" s="158" t="s">
        <v>499</v>
      </c>
    </row>
    <row r="286" spans="2:65" s="12" customFormat="1" ht="10.199999999999999">
      <c r="B286" s="160"/>
      <c r="D286" s="161" t="s">
        <v>141</v>
      </c>
      <c r="E286" s="162" t="s">
        <v>1</v>
      </c>
      <c r="F286" s="163" t="s">
        <v>500</v>
      </c>
      <c r="H286" s="164">
        <v>25</v>
      </c>
      <c r="I286" s="165"/>
      <c r="L286" s="160"/>
      <c r="M286" s="166"/>
      <c r="N286" s="167"/>
      <c r="O286" s="167"/>
      <c r="P286" s="167"/>
      <c r="Q286" s="167"/>
      <c r="R286" s="167"/>
      <c r="S286" s="167"/>
      <c r="T286" s="168"/>
      <c r="AT286" s="162" t="s">
        <v>141</v>
      </c>
      <c r="AU286" s="162" t="s">
        <v>89</v>
      </c>
      <c r="AV286" s="12" t="s">
        <v>89</v>
      </c>
      <c r="AW286" s="12" t="s">
        <v>33</v>
      </c>
      <c r="AX286" s="12" t="s">
        <v>24</v>
      </c>
      <c r="AY286" s="162" t="s">
        <v>131</v>
      </c>
    </row>
    <row r="287" spans="2:65" s="1" customFormat="1" ht="24" customHeight="1">
      <c r="B287" s="146"/>
      <c r="C287" s="147" t="s">
        <v>501</v>
      </c>
      <c r="D287" s="147" t="s">
        <v>134</v>
      </c>
      <c r="E287" s="148" t="s">
        <v>502</v>
      </c>
      <c r="F287" s="149" t="s">
        <v>503</v>
      </c>
      <c r="G287" s="150" t="s">
        <v>137</v>
      </c>
      <c r="H287" s="151">
        <v>702</v>
      </c>
      <c r="I287" s="152"/>
      <c r="J287" s="153">
        <f>ROUND(I287*H287,1)</f>
        <v>0</v>
      </c>
      <c r="K287" s="149" t="s">
        <v>138</v>
      </c>
      <c r="L287" s="31"/>
      <c r="M287" s="154" t="s">
        <v>1</v>
      </c>
      <c r="N287" s="155" t="s">
        <v>45</v>
      </c>
      <c r="O287" s="54"/>
      <c r="P287" s="156">
        <f>O287*H287</f>
        <v>0</v>
      </c>
      <c r="Q287" s="156">
        <v>2.8600000000000001E-4</v>
      </c>
      <c r="R287" s="156">
        <f>Q287*H287</f>
        <v>0.20077200000000001</v>
      </c>
      <c r="S287" s="156">
        <v>0</v>
      </c>
      <c r="T287" s="157">
        <f>S287*H287</f>
        <v>0</v>
      </c>
      <c r="AR287" s="158" t="s">
        <v>217</v>
      </c>
      <c r="AT287" s="158" t="s">
        <v>134</v>
      </c>
      <c r="AU287" s="158" t="s">
        <v>89</v>
      </c>
      <c r="AY287" s="16" t="s">
        <v>131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6" t="s">
        <v>24</v>
      </c>
      <c r="BK287" s="159">
        <f>ROUND(I287*H287,1)</f>
        <v>0</v>
      </c>
      <c r="BL287" s="16" t="s">
        <v>217</v>
      </c>
      <c r="BM287" s="158" t="s">
        <v>504</v>
      </c>
    </row>
    <row r="288" spans="2:65" s="12" customFormat="1" ht="10.199999999999999">
      <c r="B288" s="160"/>
      <c r="D288" s="161" t="s">
        <v>141</v>
      </c>
      <c r="E288" s="162" t="s">
        <v>1</v>
      </c>
      <c r="F288" s="163" t="s">
        <v>505</v>
      </c>
      <c r="H288" s="164">
        <v>702</v>
      </c>
      <c r="I288" s="165"/>
      <c r="L288" s="160"/>
      <c r="M288" s="166"/>
      <c r="N288" s="167"/>
      <c r="O288" s="167"/>
      <c r="P288" s="167"/>
      <c r="Q288" s="167"/>
      <c r="R288" s="167"/>
      <c r="S288" s="167"/>
      <c r="T288" s="168"/>
      <c r="AT288" s="162" t="s">
        <v>141</v>
      </c>
      <c r="AU288" s="162" t="s">
        <v>89</v>
      </c>
      <c r="AV288" s="12" t="s">
        <v>89</v>
      </c>
      <c r="AW288" s="12" t="s">
        <v>33</v>
      </c>
      <c r="AX288" s="12" t="s">
        <v>24</v>
      </c>
      <c r="AY288" s="162" t="s">
        <v>131</v>
      </c>
    </row>
    <row r="289" spans="2:65" s="11" customFormat="1" ht="25.95" customHeight="1">
      <c r="B289" s="133"/>
      <c r="D289" s="134" t="s">
        <v>79</v>
      </c>
      <c r="E289" s="135" t="s">
        <v>506</v>
      </c>
      <c r="F289" s="135" t="s">
        <v>507</v>
      </c>
      <c r="I289" s="136"/>
      <c r="J289" s="137">
        <f>BK289</f>
        <v>0</v>
      </c>
      <c r="L289" s="133"/>
      <c r="M289" s="138"/>
      <c r="N289" s="139"/>
      <c r="O289" s="139"/>
      <c r="P289" s="140">
        <f>P290+P292</f>
        <v>0</v>
      </c>
      <c r="Q289" s="139"/>
      <c r="R289" s="140">
        <f>R290+R292</f>
        <v>0</v>
      </c>
      <c r="S289" s="139"/>
      <c r="T289" s="141">
        <f>T290+T292</f>
        <v>0</v>
      </c>
      <c r="AR289" s="134" t="s">
        <v>139</v>
      </c>
      <c r="AT289" s="142" t="s">
        <v>79</v>
      </c>
      <c r="AU289" s="142" t="s">
        <v>80</v>
      </c>
      <c r="AY289" s="134" t="s">
        <v>131</v>
      </c>
      <c r="BK289" s="143">
        <f>BK290+BK292</f>
        <v>0</v>
      </c>
    </row>
    <row r="290" spans="2:65" s="11" customFormat="1" ht="22.8" customHeight="1">
      <c r="B290" s="133"/>
      <c r="D290" s="134" t="s">
        <v>79</v>
      </c>
      <c r="E290" s="144" t="s">
        <v>508</v>
      </c>
      <c r="F290" s="144" t="s">
        <v>509</v>
      </c>
      <c r="I290" s="136"/>
      <c r="J290" s="145">
        <f>BK290</f>
        <v>0</v>
      </c>
      <c r="L290" s="133"/>
      <c r="M290" s="138"/>
      <c r="N290" s="139"/>
      <c r="O290" s="139"/>
      <c r="P290" s="140">
        <f>P291</f>
        <v>0</v>
      </c>
      <c r="Q290" s="139"/>
      <c r="R290" s="140">
        <f>R291</f>
        <v>0</v>
      </c>
      <c r="S290" s="139"/>
      <c r="T290" s="141">
        <f>T291</f>
        <v>0</v>
      </c>
      <c r="AR290" s="134" t="s">
        <v>139</v>
      </c>
      <c r="AT290" s="142" t="s">
        <v>79</v>
      </c>
      <c r="AU290" s="142" t="s">
        <v>24</v>
      </c>
      <c r="AY290" s="134" t="s">
        <v>131</v>
      </c>
      <c r="BK290" s="143">
        <f>BK291</f>
        <v>0</v>
      </c>
    </row>
    <row r="291" spans="2:65" s="1" customFormat="1" ht="48" customHeight="1">
      <c r="B291" s="146"/>
      <c r="C291" s="147" t="s">
        <v>510</v>
      </c>
      <c r="D291" s="147" t="s">
        <v>134</v>
      </c>
      <c r="E291" s="148" t="s">
        <v>511</v>
      </c>
      <c r="F291" s="149" t="s">
        <v>512</v>
      </c>
      <c r="G291" s="150" t="s">
        <v>331</v>
      </c>
      <c r="H291" s="151">
        <v>1</v>
      </c>
      <c r="I291" s="152"/>
      <c r="J291" s="153">
        <f>ROUND(I291*H291,1)</f>
        <v>0</v>
      </c>
      <c r="K291" s="149" t="s">
        <v>1</v>
      </c>
      <c r="L291" s="31"/>
      <c r="M291" s="154" t="s">
        <v>1</v>
      </c>
      <c r="N291" s="155" t="s">
        <v>45</v>
      </c>
      <c r="O291" s="54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AR291" s="158" t="s">
        <v>513</v>
      </c>
      <c r="AT291" s="158" t="s">
        <v>134</v>
      </c>
      <c r="AU291" s="158" t="s">
        <v>89</v>
      </c>
      <c r="AY291" s="16" t="s">
        <v>131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6" t="s">
        <v>24</v>
      </c>
      <c r="BK291" s="159">
        <f>ROUND(I291*H291,1)</f>
        <v>0</v>
      </c>
      <c r="BL291" s="16" t="s">
        <v>513</v>
      </c>
      <c r="BM291" s="158" t="s">
        <v>514</v>
      </c>
    </row>
    <row r="292" spans="2:65" s="11" customFormat="1" ht="22.8" customHeight="1">
      <c r="B292" s="133"/>
      <c r="D292" s="134" t="s">
        <v>79</v>
      </c>
      <c r="E292" s="144" t="s">
        <v>515</v>
      </c>
      <c r="F292" s="144" t="s">
        <v>516</v>
      </c>
      <c r="I292" s="136"/>
      <c r="J292" s="145">
        <f>BK292</f>
        <v>0</v>
      </c>
      <c r="L292" s="133"/>
      <c r="M292" s="138"/>
      <c r="N292" s="139"/>
      <c r="O292" s="139"/>
      <c r="P292" s="140">
        <f>SUM(P293:P293)</f>
        <v>0</v>
      </c>
      <c r="Q292" s="139"/>
      <c r="R292" s="140">
        <f>SUM(R293:R293)</f>
        <v>0</v>
      </c>
      <c r="S292" s="139"/>
      <c r="T292" s="141">
        <f>SUM(T293:T293)</f>
        <v>0</v>
      </c>
      <c r="AR292" s="134" t="s">
        <v>139</v>
      </c>
      <c r="AT292" s="142" t="s">
        <v>79</v>
      </c>
      <c r="AU292" s="142" t="s">
        <v>24</v>
      </c>
      <c r="AY292" s="134" t="s">
        <v>131</v>
      </c>
      <c r="BK292" s="143">
        <f>SUM(BK293:BK293)</f>
        <v>0</v>
      </c>
    </row>
    <row r="293" spans="2:65" s="1" customFormat="1" ht="24" customHeight="1">
      <c r="B293" s="146"/>
      <c r="C293" s="147" t="s">
        <v>517</v>
      </c>
      <c r="D293" s="147" t="s">
        <v>134</v>
      </c>
      <c r="E293" s="148" t="s">
        <v>518</v>
      </c>
      <c r="F293" s="149" t="s">
        <v>519</v>
      </c>
      <c r="G293" s="150" t="s">
        <v>331</v>
      </c>
      <c r="H293" s="151">
        <v>1</v>
      </c>
      <c r="I293" s="152"/>
      <c r="J293" s="153">
        <f>ROUND(I293*H293,1)</f>
        <v>0</v>
      </c>
      <c r="K293" s="149" t="s">
        <v>1</v>
      </c>
      <c r="L293" s="31"/>
      <c r="M293" s="154" t="s">
        <v>1</v>
      </c>
      <c r="N293" s="155" t="s">
        <v>45</v>
      </c>
      <c r="O293" s="54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AR293" s="158" t="s">
        <v>520</v>
      </c>
      <c r="AT293" s="158" t="s">
        <v>134</v>
      </c>
      <c r="AU293" s="158" t="s">
        <v>89</v>
      </c>
      <c r="AY293" s="16" t="s">
        <v>131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6" t="s">
        <v>24</v>
      </c>
      <c r="BK293" s="159">
        <f>ROUND(I293*H293,1)</f>
        <v>0</v>
      </c>
      <c r="BL293" s="16" t="s">
        <v>520</v>
      </c>
      <c r="BM293" s="158" t="s">
        <v>521</v>
      </c>
    </row>
    <row r="294" spans="2:65" s="1" customFormat="1" ht="6.9" customHeight="1">
      <c r="B294" s="43"/>
      <c r="C294" s="44"/>
      <c r="D294" s="44"/>
      <c r="E294" s="44"/>
      <c r="F294" s="44"/>
      <c r="G294" s="44"/>
      <c r="H294" s="44"/>
      <c r="I294" s="107"/>
      <c r="J294" s="44"/>
      <c r="K294" s="44"/>
      <c r="L294" s="31"/>
    </row>
    <row r="295" spans="2:65" ht="10.199999999999999"/>
  </sheetData>
  <autoFilter ref="C133:K293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Stav.úpravy 1.NP obj...</vt:lpstr>
      <vt:lpstr>'01 - Stav.úpravy 1.NP obj...'!Názvy_tisku</vt:lpstr>
      <vt:lpstr>'Rekapitulace stavby'!Názvy_tisku</vt:lpstr>
      <vt:lpstr>'01 - Stav.úpravy 1.NP obj...'!Oblast_tisku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Sandtner</dc:creator>
  <cp:lastModifiedBy>Chlebiš Libor</cp:lastModifiedBy>
  <dcterms:created xsi:type="dcterms:W3CDTF">2019-06-17T15:57:55Z</dcterms:created>
  <dcterms:modified xsi:type="dcterms:W3CDTF">2019-06-18T06:32:26Z</dcterms:modified>
</cp:coreProperties>
</file>