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D.1.1.1 - Stavební část" sheetId="2" r:id="rId2"/>
    <sheet name="D.1.4.1 - Zdravotechnika" sheetId="3" r:id="rId3"/>
    <sheet name="D.1.4.2 - Silnoproudá ele..." sheetId="4" r:id="rId4"/>
    <sheet name="Pokyny pro vyplnění" sheetId="5" r:id="rId5"/>
  </sheets>
  <definedNames>
    <definedName name="_xlnm._FilterDatabase" localSheetId="1" hidden="1">'D.1.1.1 - Stavební část'!$C$102:$K$378</definedName>
    <definedName name="_xlnm._FilterDatabase" localSheetId="2" hidden="1">'D.1.4.1 - Zdravotechnika'!$C$87:$K$169</definedName>
    <definedName name="_xlnm._FilterDatabase" localSheetId="3" hidden="1">'D.1.4.2 - Silnoproudá ele...'!$C$86:$K$215</definedName>
    <definedName name="_xlnm.Print_Area" localSheetId="1">'D.1.1.1 - Stavební část'!$C$4:$J$41,'D.1.1.1 - Stavební část'!$C$47:$J$82,'D.1.1.1 - Stavební část'!$C$88:$K$378</definedName>
    <definedName name="_xlnm.Print_Area" localSheetId="2">'D.1.4.1 - Zdravotechnika'!$C$4:$J$39,'D.1.4.1 - Zdravotechnika'!$C$45:$J$69,'D.1.4.1 - Zdravotechnika'!$C$75:$K$169</definedName>
    <definedName name="_xlnm.Print_Area" localSheetId="3">'D.1.4.2 - Silnoproudá ele...'!$C$4:$J$39,'D.1.4.2 - Silnoproudá ele...'!$C$45:$J$68,'D.1.4.2 - Silnoproudá ele...'!$C$74:$K$215</definedName>
    <definedName name="_xlnm.Print_Area" localSheetId="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'D.1.1.1 - Stavební část'!$102:$102</definedName>
    <definedName name="_xlnm.Print_Titles" localSheetId="2">'D.1.4.1 - Zdravotechnika'!$87:$87</definedName>
    <definedName name="_xlnm.Print_Titles" localSheetId="3">'D.1.4.2 - Silnoproudá ele...'!$86:$86</definedName>
  </definedNames>
  <calcPr calcId="162913"/>
</workbook>
</file>

<file path=xl/sharedStrings.xml><?xml version="1.0" encoding="utf-8"?>
<sst xmlns="http://schemas.openxmlformats.org/spreadsheetml/2006/main" count="6836" uniqueCount="1359">
  <si>
    <t>Export Komplet</t>
  </si>
  <si>
    <t>VZ</t>
  </si>
  <si>
    <t>2.0</t>
  </si>
  <si>
    <t/>
  </si>
  <si>
    <t>False</t>
  </si>
  <si>
    <t>{9110509c-4e34-4b6a-b4e2-05830ffd6740}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</si>
  <si>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</si>
  <si>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</si>
  <si>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</si>
  <si>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</si>
  <si>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</si>
  <si>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</si>
  <si>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</si>
  <si>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</si>
  <si>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</si>
  <si>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Han_168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</si>
  <si>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</si>
  <si>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</si>
  <si>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Učebny pro výuku dentální hygieny Slezská univerzita</t>
  </si>
  <si>
    <t>KSO:</t>
  </si>
  <si>
    <t>CC-CZ:</t>
  </si>
  <si>
    <t>Místo:</t>
  </si>
  <si>
    <t>Bezručovo náměstí 14, Opava</t>
  </si>
  <si>
    <t>Datum:</t>
  </si>
  <si>
    <t>14. 2. 2019</t>
  </si>
  <si>
    <t>Zadavatel:</t>
  </si>
  <si>
    <t>IČ:</t>
  </si>
  <si>
    <t>Slezská univerzita v Opavě</t>
  </si>
  <si>
    <t>DIČ:</t>
  </si>
  <si>
    <t>Uchazeč:</t>
  </si>
  <si>
    <t>Vyplň údaj</t>
  </si>
  <si>
    <t>Projektant:</t>
  </si>
  <si>
    <t>Ing. Barbora Marenčáková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</si>
  <si>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</si>
  <si>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</si>
  <si>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</si>
  <si>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</si>
  <si>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</si>
  <si>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</si>
  <si>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</si>
  <si>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</si>
  <si>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</si>
  <si>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</si>
  <si>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</si>
  <si>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</si>
  <si>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</si>
  <si>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</si>
  <si>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</si>
  <si>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</si>
  <si>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</si>
  <si>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</si>
  <si>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</si>
  <si>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</si>
  <si>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</si>
  <si>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</si>
  <si>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</si>
  <si>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</si>
  <si>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</si>
  <si>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</si>
  <si>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</si>
  <si>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</si>
  <si>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</si>
  <si>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</si>
  <si>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</si>
  <si>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</si>
  <si>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</si>
  <si>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</si>
  <si>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</si>
  <si>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</si>
  <si>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</si>
  <si>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</si>
  <si>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</si>
  <si>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</si>
  <si>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</si>
  <si>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</si>
  <si>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</si>
  <si>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D.1.1</t>
  </si>
  <si>
    <t>Konstrukční a stavebně technické řešení</t>
  </si>
  <si>
    <t>STA</t>
  </si>
  <si>
    <t>1</t>
  </si>
  <si>
    <t>{552157c6-efcd-4ac1-a7d4-b1b305ed893c}</t>
  </si>
  <si>
    <t>2</t>
  </si>
  <si>
    <t>/</t>
  </si>
  <si>
    <t>D.1.1.1</t>
  </si>
  <si>
    <t>Stavební část</t>
  </si>
  <si>
    <t>Soupis</t>
  </si>
  <si>
    <t>{4ca1bf90-e1ad-497e-b1bc-59f1609435f0}</t>
  </si>
  <si>
    <t>D.1.4.1</t>
  </si>
  <si>
    <t>Zdravotechnika</t>
  </si>
  <si>
    <t>{9f320de5-0106-4523-b09a-d1f46456b76a}</t>
  </si>
  <si>
    <t>D.1.4.2</t>
  </si>
  <si>
    <t>Silnoproudá elektotechnika</t>
  </si>
  <si>
    <t>{6eb71400-59d0-4733-a9ea-33bbb2692f4e}</t>
  </si>
  <si>
    <t>KRYCÍ LIST SOUPISU PRACÍ</t>
  </si>
  <si>
    <t>Objekt:</t>
  </si>
  <si>
    <t>D.1.1 - Konstrukční a stavebně technické řešení</t>
  </si>
  <si>
    <t>Soupis:</t>
  </si>
  <si>
    <t>D.1.1.1 -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</si>
  <si>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</si>
  <si>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</si>
  <si>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</si>
  <si>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</si>
  <si>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</si>
  <si>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</si>
  <si>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</si>
  <si>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</si>
  <si>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</si>
  <si>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</si>
  <si>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</si>
  <si>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</si>
  <si>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</si>
  <si>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</si>
  <si>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</si>
  <si>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</si>
  <si>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</si>
  <si>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</si>
  <si>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</si>
  <si>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</si>
  <si>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</si>
  <si>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</si>
  <si>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</si>
  <si>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</si>
  <si>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</si>
  <si>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</si>
  <si>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</si>
  <si>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</si>
  <si>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</si>
  <si>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</si>
  <si>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</si>
  <si>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</si>
  <si>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</si>
  <si>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</si>
  <si>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</si>
  <si>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</si>
  <si>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</si>
  <si>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</si>
  <si>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</si>
  <si>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</si>
  <si>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</si>
  <si>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340235212</t>
  </si>
  <si>
    <t>Zazdívka otvorů v příčkách nebo stěnách cihlami plnými pálenými plochy do 0,0225 m2, tloušťky přes 100 mm</t>
  </si>
  <si>
    <t>kus</t>
  </si>
  <si>
    <t>CS ÚRS 2019 01</t>
  </si>
  <si>
    <t>4</t>
  </si>
  <si>
    <t>1437329473</t>
  </si>
  <si>
    <t>VV</t>
  </si>
  <si>
    <t>zazdění ventilátorů:</t>
  </si>
  <si>
    <t>R_38838113199</t>
  </si>
  <si>
    <t>Kanály (suché) pro rozvody inženýrských sítí podlahový instalační systém - zátěžový kanál uložený v betonové mazanině.</t>
  </si>
  <si>
    <t>m</t>
  </si>
  <si>
    <t>dle dodavatele</t>
  </si>
  <si>
    <t>-352891215</t>
  </si>
  <si>
    <t>Instalační kanálek se skládá se z otevřeného spodního dílu, který má boční kotvy.</t>
  </si>
  <si>
    <t xml:space="preserve"> Ty se po osazení do drážky v podlaze zalijí betonem. Kryt - horní díl - tvoří víko</t>
  </si>
  <si>
    <t>(s protiskluznou úpravou), které bude podkládáno na gumové těsnění (proti kročejovému hluku).</t>
  </si>
  <si>
    <t>Kanálky budou překryty antistatickou podlahovou vrstvou.</t>
  </si>
  <si>
    <t>V případě poruchy na potrubí lze víko otevřít a instalace opravit.</t>
  </si>
  <si>
    <t>14,5</t>
  </si>
  <si>
    <t>6</t>
  </si>
  <si>
    <t>Úpravy povrchů, podlahy a osazování výplní</t>
  </si>
  <si>
    <t>612131100</t>
  </si>
  <si>
    <t>Podkladní a spojovací vrstva vnitřních omítaných ploch vápenný postřik nanášený ručně celoplošně stěn</t>
  </si>
  <si>
    <t>m2</t>
  </si>
  <si>
    <t>-511518282</t>
  </si>
  <si>
    <t>vyspravení povrchu po demontáži obkladu:</t>
  </si>
  <si>
    <t>učebna 1:</t>
  </si>
  <si>
    <t>5,4*1,5</t>
  </si>
  <si>
    <t>9,5*1,5</t>
  </si>
  <si>
    <t>(9,5+0,2+0,5)*1,7</t>
  </si>
  <si>
    <t>(1,8+1,2)*1,5</t>
  </si>
  <si>
    <t>sterilizace (stávající přípravna):</t>
  </si>
  <si>
    <t>(3,4+3,0+1,2+1+1)*1,5</t>
  </si>
  <si>
    <t>učebna 2:</t>
  </si>
  <si>
    <t>Součet</t>
  </si>
  <si>
    <t>612345111</t>
  </si>
  <si>
    <t>Sádrová nebo vápenosádrová omítka rýh hladká ve stěnách, šířky rýhy do 150 mm</t>
  </si>
  <si>
    <t>16</t>
  </si>
  <si>
    <t>1093721472</t>
  </si>
  <si>
    <t>zához drážek – elektromontáže:</t>
  </si>
  <si>
    <t>75*0,15</t>
  </si>
  <si>
    <t>5</t>
  </si>
  <si>
    <t>632451234</t>
  </si>
  <si>
    <t>Potěr cementový samonivelační litý tř. C 25, tl. přes 45 do 50 mm</t>
  </si>
  <si>
    <t>-1271473015</t>
  </si>
  <si>
    <t>chodba:</t>
  </si>
  <si>
    <t>7,3</t>
  </si>
  <si>
    <t>předsíňka + WC:</t>
  </si>
  <si>
    <t>2,9</t>
  </si>
  <si>
    <t>8</t>
  </si>
  <si>
    <t>Trubní vedení</t>
  </si>
  <si>
    <t>894215111</t>
  </si>
  <si>
    <t>Šachtice domovní kanalizační (revizní) se stěnami z betonu se základovou deskou (dnem) z betonu, s vyspravením s nerovností, obetonováním potrubí ve stěnách a nade dnem, s cementovým potěrem ve spádu k čisticí vložce, s dodáním a osazením poklopu vel. 500x500 mm obestavěného prostoru do 1,30 m3</t>
  </si>
  <si>
    <t>m3</t>
  </si>
  <si>
    <t>1754489225</t>
  </si>
  <si>
    <t>Instalační šachta pro čerpadlo:</t>
  </si>
  <si>
    <t>Postup výstavby:</t>
  </si>
  <si>
    <t>Na vyrovnané dno se provede vrstva betonové mazaniny a provede hydroizolace.</t>
  </si>
  <si>
    <t xml:space="preserve">Vyzdí se (příp. vybetonují) boční stěny, které se rovněž opatří hydroizolací s ochrannou přizdívkou. </t>
  </si>
  <si>
    <t>Izolace musí navazovat na stávající hydroizolaci v podlaze.</t>
  </si>
  <si>
    <t>1*1*1</t>
  </si>
  <si>
    <t>9</t>
  </si>
  <si>
    <t>Ostatní konstrukce a práce, bourání</t>
  </si>
  <si>
    <t>7</t>
  </si>
  <si>
    <t>952902021</t>
  </si>
  <si>
    <t>Čištění budov při provádění oprav a udržovacích prací podlah hladkých zametením</t>
  </si>
  <si>
    <t>2019634310</t>
  </si>
  <si>
    <t>51,5</t>
  </si>
  <si>
    <t>9,8</t>
  </si>
  <si>
    <t>učebna 2 (stávající šatna):</t>
  </si>
  <si>
    <t>13,5</t>
  </si>
  <si>
    <t>spojovací chodba:</t>
  </si>
  <si>
    <t>2,2*15</t>
  </si>
  <si>
    <t>952902041</t>
  </si>
  <si>
    <t>Čištění budov při provádění oprav a udržovacích prací podlah hladkých drhnutím s chemickými prostředky</t>
  </si>
  <si>
    <t>2129176478</t>
  </si>
  <si>
    <t>965045113</t>
  </si>
  <si>
    <t>Bourání potěrů tl. do 50 mm cementových nebo pískocementových, plochy přes 4 m2</t>
  </si>
  <si>
    <t>747035342</t>
  </si>
  <si>
    <t>10</t>
  </si>
  <si>
    <t>968062245</t>
  </si>
  <si>
    <t>Vybourání dřevěných rámů oken s křídly, dveřních zárubní, vrat, stěn, ostění nebo obkladů rámů oken s křídly jednoduchých, plochy do 2 m2</t>
  </si>
  <si>
    <t>-1251332865</t>
  </si>
  <si>
    <t>1,170*1,170</t>
  </si>
  <si>
    <t>11</t>
  </si>
  <si>
    <t>971042351</t>
  </si>
  <si>
    <t>Vybourání otvorů v betonových příčkách a zdech základových nebo nadzákladových plochy do 0,09 m2, tl. do 450 mm</t>
  </si>
  <si>
    <t>1818053747</t>
  </si>
  <si>
    <t>průraz pro instalační kanál:</t>
  </si>
  <si>
    <t>12</t>
  </si>
  <si>
    <t>972054491</t>
  </si>
  <si>
    <t>Vybourání otvorů ve stropech nebo klenbách železobetonových bez odstranění podlahy a násypu, plochy do 1 m2, tl. přes 80 mm</t>
  </si>
  <si>
    <t>-17619543</t>
  </si>
  <si>
    <t>13</t>
  </si>
  <si>
    <t>974042577</t>
  </si>
  <si>
    <t>Vysekání rýh v betonové nebo jiné monolitické dlažbě s betonovým podkladem do hl. 200 mm a šířky do 300 mm</t>
  </si>
  <si>
    <t>-994566084</t>
  </si>
  <si>
    <t>Instalační kanálek v podlaze:</t>
  </si>
  <si>
    <t>14</t>
  </si>
  <si>
    <t>974042579</t>
  </si>
  <si>
    <t>Vysekání rýh v betonové nebo jiné monolitické dlažbě s betonovým podkladem do hl. 200 mm a šířky Příplatek k ceně -2577 za každých dalších 100 mm šířky, rýhy hl. do 200 mm</t>
  </si>
  <si>
    <t>54558405</t>
  </si>
  <si>
    <t>997</t>
  </si>
  <si>
    <t>Přesun sutě</t>
  </si>
  <si>
    <t>997002611</t>
  </si>
  <si>
    <t>Nakládání suti a vybouraných hmot na dopravní prostředek pro vodorovné přemístění</t>
  </si>
  <si>
    <t>t</t>
  </si>
  <si>
    <t>-1912581807</t>
  </si>
  <si>
    <t>997006512</t>
  </si>
  <si>
    <t>Vodorovná doprava suti na skládku s naložením na dopravní prostředek a složením přes 100 m do 1 km</t>
  </si>
  <si>
    <t>1487239016</t>
  </si>
  <si>
    <t>17</t>
  </si>
  <si>
    <t>997006519</t>
  </si>
  <si>
    <t>Vodorovná doprava suti na skládku s naložením na dopravní prostředek a složením Příplatek k ceně za každý další i započatý 1 km</t>
  </si>
  <si>
    <t>-1710212928</t>
  </si>
  <si>
    <t>P</t>
  </si>
  <si>
    <t>Poznámka k položce:
Celkem 9 km</t>
  </si>
  <si>
    <t>19,408*9 'Přepočtené koeficientem množství</t>
  </si>
  <si>
    <t>18</t>
  </si>
  <si>
    <t>997013831</t>
  </si>
  <si>
    <t>Poplatek za uložení stavebního odpadu na skládce (skládkovné) směsného stavebního a demoličního zatříděného do Katalogu odpadů pod kódem 170 904</t>
  </si>
  <si>
    <t>-1761731967</t>
  </si>
  <si>
    <t>998</t>
  </si>
  <si>
    <t>Přesun hmot</t>
  </si>
  <si>
    <t>19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</si>
  <si>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</si>
  <si>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</si>
  <si>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-842098369</t>
  </si>
  <si>
    <t>PSV</t>
  </si>
  <si>
    <t>Práce a dodávky PSV</t>
  </si>
  <si>
    <t>725</t>
  </si>
  <si>
    <t>Zdravotechnika - zařizovací předměty</t>
  </si>
  <si>
    <t>20</t>
  </si>
  <si>
    <t>725210821</t>
  </si>
  <si>
    <t>Demontáž umyvadel bez výtokových armatur umyvadel</t>
  </si>
  <si>
    <t>soubor</t>
  </si>
  <si>
    <t>1171565074</t>
  </si>
  <si>
    <t>725310823</t>
  </si>
  <si>
    <t>Demontáž dřezů jednodílných bez výtokových armatur vestavěných v kuchyňských sestavách</t>
  </si>
  <si>
    <t>-959904107</t>
  </si>
  <si>
    <t>751</t>
  </si>
  <si>
    <t>Vzduchotechnika</t>
  </si>
  <si>
    <t>22</t>
  </si>
  <si>
    <t>751134812</t>
  </si>
  <si>
    <t>Demontáž ventilátoru diagonálního nízkotlakého kruhové potrubí, průměru přes 100 do 200 mm</t>
  </si>
  <si>
    <t>-1480355675</t>
  </si>
  <si>
    <t>762</t>
  </si>
  <si>
    <t>Konstrukce tesařské</t>
  </si>
  <si>
    <t>23</t>
  </si>
  <si>
    <t>762512255</t>
  </si>
  <si>
    <t>Podlahové konstrukce podkladové montáž z desek dřevotřískových, dřevoštěpkových nebo cementotřískových na podklad betonový kotvením</t>
  </si>
  <si>
    <t>-697146341</t>
  </si>
  <si>
    <t>24</t>
  </si>
  <si>
    <t>M</t>
  </si>
  <si>
    <t>60711512</t>
  </si>
  <si>
    <t>deska dřevovláknitá tvrdá MDF surová 1840x2750mm tl 40mm</t>
  </si>
  <si>
    <t>32</t>
  </si>
  <si>
    <t>1847339537</t>
  </si>
  <si>
    <t>74,8*1,1 'Přepočtené koeficientem množství</t>
  </si>
  <si>
    <t>25</t>
  </si>
  <si>
    <t>762595001</t>
  </si>
  <si>
    <t>Spojovací prostředky podlah a podkladových konstrukcí hřebíky, vruty</t>
  </si>
  <si>
    <t>-640828052</t>
  </si>
  <si>
    <t>26</t>
  </si>
  <si>
    <t>998762101</t>
  </si>
  <si>
    <t>Přesun hmot pro konstrukce tesařské stanovený z hmotnosti přesunovaného materiálu vodorovná dopravní vzdálenost do 50 m v objektech výšky do 6 m</t>
  </si>
  <si>
    <t>-973792926</t>
  </si>
  <si>
    <t>763</t>
  </si>
  <si>
    <t>Konstrukce suché výstavby</t>
  </si>
  <si>
    <t>27</t>
  </si>
  <si>
    <t>763135102</t>
  </si>
  <si>
    <t>Montáž sádrokartonového podhledu kazetového demontovatelného, velikosti kazet 600x600 mm včetně zavěšené nosné konstrukce polozapuštěné</t>
  </si>
  <si>
    <t>391729674</t>
  </si>
  <si>
    <t>28</t>
  </si>
  <si>
    <t>59030571</t>
  </si>
  <si>
    <t>podhled kazetový bez děrování polozapuštená hrana tl 10mm 600x600mm</t>
  </si>
  <si>
    <t>-594013389</t>
  </si>
  <si>
    <t>Poznámka k položce:
nehořlavý materiál</t>
  </si>
  <si>
    <t>82,1*1,05 'Přepočtené koeficientem množství</t>
  </si>
  <si>
    <t>29</t>
  </si>
  <si>
    <t>763213113</t>
  </si>
  <si>
    <t>Příčka instalační ze sádrovláknitých desek s nosnou konstrukcí ze zdvojených ocelových profilů UW, CW s mezerou, CW profily navzájem spojeny páskem sádrovlákna dvojitě opláštěná deskami tl. 2 x 12,5 mm, příčka tl. 270 mm, profil 75, TI tl. 60 mm 20 kg/m3</t>
  </si>
  <si>
    <t>-427680627</t>
  </si>
  <si>
    <t>SDK instalační pilíř:</t>
  </si>
  <si>
    <t>(0,25+2,1+0,25)*2,7</t>
  </si>
  <si>
    <t>30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</si>
  <si>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</si>
  <si>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</si>
  <si>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2022620059</t>
  </si>
  <si>
    <t>766</t>
  </si>
  <si>
    <t>Konstrukce truhlářské</t>
  </si>
  <si>
    <t>31</t>
  </si>
  <si>
    <t>766622111</t>
  </si>
  <si>
    <t>Montáž oken plastových včetně montáže rámu plochy přes 1 m2 pevných do dřevěné konstrukce, výšky do 1,5 m</t>
  </si>
  <si>
    <t>-1573233138</t>
  </si>
  <si>
    <t>611_R_40051</t>
  </si>
  <si>
    <t>okno plastové výsuvné přes plochu 1m2 do v1,5m</t>
  </si>
  <si>
    <t>-220409692</t>
  </si>
  <si>
    <t>33</t>
  </si>
  <si>
    <t>766660001</t>
  </si>
  <si>
    <t>Montáž dveřních křídel dřevěných nebo plastových otevíravých do ocelové zárubně povrchově upravených jednokřídlových, šířky do 800 mm</t>
  </si>
  <si>
    <t>-2143781065</t>
  </si>
  <si>
    <t>34</t>
  </si>
  <si>
    <t>61160132</t>
  </si>
  <si>
    <t>dveře dřevěné vnitřní hladké plné 1křídlové 600x1970mm</t>
  </si>
  <si>
    <t>-511933758</t>
  </si>
  <si>
    <t>Poznámka k položce:
kompletní dodávka</t>
  </si>
  <si>
    <t>35</t>
  </si>
  <si>
    <t>766660002</t>
  </si>
  <si>
    <t>Montáž dveřních křídel dřevěných nebo plastových otevíravých do ocelové zárubně povrchově upravených jednokřídlových, šířky přes 800 mm</t>
  </si>
  <si>
    <t>-1456378699</t>
  </si>
  <si>
    <t>36</t>
  </si>
  <si>
    <t>61160222</t>
  </si>
  <si>
    <t>dveře dřevěné vnitřní hladké plné 1křídlové 900x1970mm</t>
  </si>
  <si>
    <t>157502037</t>
  </si>
  <si>
    <t>37</t>
  </si>
  <si>
    <t>766691914</t>
  </si>
  <si>
    <t>Ostatní práce vyvěšení nebo zavěšení křídel s případným uložením a opětovným zavěšením po provedení stavebních změn dřevěných dveřních, plochy do 2 m2</t>
  </si>
  <si>
    <t>-824906667</t>
  </si>
  <si>
    <t>dveře š. 900:</t>
  </si>
  <si>
    <t>dveře š. 600:</t>
  </si>
  <si>
    <t>38</t>
  </si>
  <si>
    <t>R_76682581199</t>
  </si>
  <si>
    <t>Demontáž nábytku</t>
  </si>
  <si>
    <t>2033469928</t>
  </si>
  <si>
    <t>39</t>
  </si>
  <si>
    <t>998766101</t>
  </si>
  <si>
    <t>Přesun hmot pro konstrukce truhlářské stanovený z hmotnosti přesunovaného materiálu vodorovná dopravní vzdálenost do 50 m v objektech výšky do 6 m</t>
  </si>
  <si>
    <t>-1262858548</t>
  </si>
  <si>
    <t>771</t>
  </si>
  <si>
    <t>Podlahy z dlaždic</t>
  </si>
  <si>
    <t>40</t>
  </si>
  <si>
    <t>771571113</t>
  </si>
  <si>
    <t>Montáž podlah z dlaždic keramických kladených do malty kladených do malty hladkých přes 9 do 12 ks/ m2</t>
  </si>
  <si>
    <t>-1336013924</t>
  </si>
  <si>
    <t>41</t>
  </si>
  <si>
    <t>59761003</t>
  </si>
  <si>
    <t>dlažba keramická hutná hladká do interiéru přes 9 do 12 ks/m2</t>
  </si>
  <si>
    <t>-1367753802</t>
  </si>
  <si>
    <t>Poznámka k položce:
protiskluzová dlažba</t>
  </si>
  <si>
    <t>10,2*1,1 'Přepočtené koeficientem množství</t>
  </si>
  <si>
    <t>42</t>
  </si>
  <si>
    <t>771573810</t>
  </si>
  <si>
    <t>Demontáž podlah z dlaždic keramických lepených</t>
  </si>
  <si>
    <t>424910779</t>
  </si>
  <si>
    <t>43</t>
  </si>
  <si>
    <t>998771101</t>
  </si>
  <si>
    <t>Přesun hmot pro podlahy z dlaždic stanovený z hmotnosti přesunovaného materiálu vodorovná dopravní vzdálenost do 50 m v objektech výšky do 6 m</t>
  </si>
  <si>
    <t>-1851356675</t>
  </si>
  <si>
    <t>776</t>
  </si>
  <si>
    <t>Podlahy povlakové</t>
  </si>
  <si>
    <t>44</t>
  </si>
  <si>
    <t>776111112</t>
  </si>
  <si>
    <t>Příprava podkladu broušení podlah nového podkladu betonového</t>
  </si>
  <si>
    <t>910211993</t>
  </si>
  <si>
    <t>45</t>
  </si>
  <si>
    <t>776201812</t>
  </si>
  <si>
    <t>Demontáž povlakových podlahovin lepených ručně s podložkou</t>
  </si>
  <si>
    <t>239471378</t>
  </si>
  <si>
    <t>46</t>
  </si>
  <si>
    <t>R_77622122199</t>
  </si>
  <si>
    <t>Montáž podlahovin z PVC lepením lepidlem elektrostatickým ze čtverců elektrostaticky vodivých</t>
  </si>
  <si>
    <t>1871948268</t>
  </si>
  <si>
    <t>47</t>
  </si>
  <si>
    <t>28411045</t>
  </si>
  <si>
    <t>PVC homogenní elektricky vodivá neválcovaná tl 2,00mm, čtverce 615x615mm, R 0,05-1MΩ, rozměrová stálost 0,05%, otlak do 0,035mm</t>
  </si>
  <si>
    <t>999226801</t>
  </si>
  <si>
    <t>48</t>
  </si>
  <si>
    <t>776410811</t>
  </si>
  <si>
    <t>Demontáž soklíků nebo lišt pryžových nebo plastových</t>
  </si>
  <si>
    <t>123566073</t>
  </si>
  <si>
    <t>(3+3,4)*2</t>
  </si>
  <si>
    <t>49</t>
  </si>
  <si>
    <t>776411112</t>
  </si>
  <si>
    <t>Montáž soklíků lepením obvodových, výšky přes 80 do 100 mm</t>
  </si>
  <si>
    <t>-1784991562</t>
  </si>
  <si>
    <t>(9,5+5,4)*2</t>
  </si>
  <si>
    <t>(3+3,3)*2</t>
  </si>
  <si>
    <t>(4,5+3)*2</t>
  </si>
  <si>
    <t>50</t>
  </si>
  <si>
    <t>1763144810</t>
  </si>
  <si>
    <t>((9,5+5,4)*2)*0,5</t>
  </si>
  <si>
    <t>((3+3,3)*2)*0,5</t>
  </si>
  <si>
    <t>((4,5+3)*2)*0,5</t>
  </si>
  <si>
    <t>28,7*1,1 'Přepočtené koeficientem množství</t>
  </si>
  <si>
    <t>51</t>
  </si>
  <si>
    <t>998776101</t>
  </si>
  <si>
    <t>Přesun hmot pro podlahy povlakové stanovený z hmotnosti přesunovaného materiálu vodorovná dopravní vzdálenost do 50 m v objektech výšky do 6 m</t>
  </si>
  <si>
    <t>-1004719510</t>
  </si>
  <si>
    <t>781</t>
  </si>
  <si>
    <t>Dokončovací práce - obklady</t>
  </si>
  <si>
    <t>52</t>
  </si>
  <si>
    <t>781473113</t>
  </si>
  <si>
    <t>Montáž obkladů vnitřních stěn z dlaždic keramických lepených standardním lepidlem hladkých přes 12 do 19 ks/m2</t>
  </si>
  <si>
    <t>-2125354796</t>
  </si>
  <si>
    <t>2,0*(9,5+5,4+9,5+5,4+0,5+0,5)</t>
  </si>
  <si>
    <t>2,0*(3+3,3+3+3,3)</t>
  </si>
  <si>
    <t>2,0*(3+4,5+3+4,5)</t>
  </si>
  <si>
    <t>53</t>
  </si>
  <si>
    <t>59761066</t>
  </si>
  <si>
    <t>obklad keramický reliéfní pro interiér přes 12 do 19 ks/m2</t>
  </si>
  <si>
    <t>939081438</t>
  </si>
  <si>
    <t>116,8*1,1 'Přepočtené koeficientem množství</t>
  </si>
  <si>
    <t>54</t>
  </si>
  <si>
    <t>781473810</t>
  </si>
  <si>
    <t>Demontáž obkladů z dlaždic keramických lepených</t>
  </si>
  <si>
    <t>2044654894</t>
  </si>
  <si>
    <t>55</t>
  </si>
  <si>
    <t>781493111</t>
  </si>
  <si>
    <t>Obklad - dokončující práce profily ukončovací lepené standardním lepidlem rohové</t>
  </si>
  <si>
    <t>-902635251</t>
  </si>
  <si>
    <t>2*(12+6+6)</t>
  </si>
  <si>
    <t>56</t>
  </si>
  <si>
    <t>781493511</t>
  </si>
  <si>
    <t>Obklad - dokončující práce profily ukončovací lepené standardním lepidlem ukončovací</t>
  </si>
  <si>
    <t>-324890350</t>
  </si>
  <si>
    <t>9,5+5,4+9,5+5,4</t>
  </si>
  <si>
    <t>3+3,3+3+3,3</t>
  </si>
  <si>
    <t>3+4,5+3+4,5</t>
  </si>
  <si>
    <t>57</t>
  </si>
  <si>
    <t>998781101</t>
  </si>
  <si>
    <t>Přesun hmot pro obklady keramické stanovený z hmotnosti přesunovaného materiálu vodorovná dopravní vzdálenost do 50 m v objektech výšky do 6 m</t>
  </si>
  <si>
    <t>804994211</t>
  </si>
  <si>
    <t>783</t>
  </si>
  <si>
    <t>Dokončovací práce - nátěry</t>
  </si>
  <si>
    <t>58</t>
  </si>
  <si>
    <t>783306809</t>
  </si>
  <si>
    <t>Odstranění nátěrů ze zámečnických konstrukcí okartáčováním</t>
  </si>
  <si>
    <t>98381271</t>
  </si>
  <si>
    <t>stávající zárubně:</t>
  </si>
  <si>
    <t>4*(0,2*(0,9+1,97+1,97))</t>
  </si>
  <si>
    <t>2*(0,2*(0,6+1,97+1,97))</t>
  </si>
  <si>
    <t>59</t>
  </si>
  <si>
    <t>783306811</t>
  </si>
  <si>
    <t>Odstranění nátěrů ze zámečnických konstrukcí oškrábáním</t>
  </si>
  <si>
    <t>-286197948</t>
  </si>
  <si>
    <t>60</t>
  </si>
  <si>
    <t>783324101</t>
  </si>
  <si>
    <t>Základní nátěr zámečnických konstrukcí jednonásobný akrylátový</t>
  </si>
  <si>
    <t>1139971392</t>
  </si>
  <si>
    <t>61</t>
  </si>
  <si>
    <t>783327101</t>
  </si>
  <si>
    <t>Krycí nátěr (email) zámečnických konstrukcí jednonásobný akrylátový</t>
  </si>
  <si>
    <t>-118503653</t>
  </si>
  <si>
    <t>784</t>
  </si>
  <si>
    <t>Dokončovací práce - malby a tapety</t>
  </si>
  <si>
    <t>62</t>
  </si>
  <si>
    <t>784111011</t>
  </si>
  <si>
    <t>Obroušení podkladu omítky v místnostech výšky do 3,80 m</t>
  </si>
  <si>
    <t>554572802</t>
  </si>
  <si>
    <t>(2,265-2)*(9,5+5,4+9,5+5,4)</t>
  </si>
  <si>
    <t>2,8*(2+0,4+0,4+3+2+3+0,6+0,6)</t>
  </si>
  <si>
    <t>(2,265-2)*(3+3,3+3+3,3)</t>
  </si>
  <si>
    <t>(2,265-2)*(4,5+3+4,5+3)</t>
  </si>
  <si>
    <t>(2,8-1,5)*(3+0,8+3+0,8+0,5+0,5)</t>
  </si>
  <si>
    <t>63</t>
  </si>
  <si>
    <t>784121001</t>
  </si>
  <si>
    <t>Oškrabání malby v místnostech výšky do 3,80 m</t>
  </si>
  <si>
    <t>-439036273</t>
  </si>
  <si>
    <t>64</t>
  </si>
  <si>
    <t>784181001</t>
  </si>
  <si>
    <t>Pačokování jednonásobné v místnostech výšky do 3,80 m</t>
  </si>
  <si>
    <t>-1158522933</t>
  </si>
  <si>
    <t>65</t>
  </si>
  <si>
    <t>784181101</t>
  </si>
  <si>
    <t>Penetrace podkladu jednonásobná základní akrylátová v místnostech výšky do 3,80 m</t>
  </si>
  <si>
    <t>-1453194037</t>
  </si>
  <si>
    <t>66</t>
  </si>
  <si>
    <t>784211101</t>
  </si>
  <si>
    <t>Malby z malířských směsí otěruvzdorných za mokra dvojnásobné, bílé za mokra otěruvzdorné výborně v místnostech výšky do 3,80 m</t>
  </si>
  <si>
    <t>526503172</t>
  </si>
  <si>
    <t>Poznámka k položce:
omyvatelná výmalba</t>
  </si>
  <si>
    <t>D.1.4.1 - Zdravotechnika</t>
  </si>
  <si>
    <t>ČKAIT 1102799</t>
  </si>
  <si>
    <t>Petr Gnida</t>
  </si>
  <si>
    <t>18980406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</si>
  <si>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</si>
  <si>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</si>
  <si>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</si>
  <si>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</si>
  <si>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>HZS - Hodinové zúčtovací sazby</t>
  </si>
  <si>
    <t>997013219</t>
  </si>
  <si>
    <t>Příplatek k vnitrostaveništní dopravě suti a vybouraných hmot za zvětšenou dopravu suti ZKD 10 m</t>
  </si>
  <si>
    <t>CS ÚRS 2016 02</t>
  </si>
  <si>
    <t>-2066027282</t>
  </si>
  <si>
    <t>997013501</t>
  </si>
  <si>
    <t>Odvoz suti a vybouraných hmot na skládku nebo meziskládku do 1 km se složením</t>
  </si>
  <si>
    <t>1406942503</t>
  </si>
  <si>
    <t>997013509</t>
  </si>
  <si>
    <t>Příplatek k odvozu suti a vybouraných hmot na skládku ZKD 1 km přes 1 km</t>
  </si>
  <si>
    <t>-1668867461</t>
  </si>
  <si>
    <t>0,063*9 "Přepočtené koeficientem množství</t>
  </si>
  <si>
    <t>997013803</t>
  </si>
  <si>
    <t>Poplatek za uložení stavebního odpadu z keramických materiálů na skládce (skládkovné)</t>
  </si>
  <si>
    <t>-1821341065</t>
  </si>
  <si>
    <t>721</t>
  </si>
  <si>
    <t>Zdravotechnika - vnitřní kanalizace</t>
  </si>
  <si>
    <t>721171904</t>
  </si>
  <si>
    <t>Potrubí z PP vsazení odbočky do hrdla DN 75</t>
  </si>
  <si>
    <t>-1930934890</t>
  </si>
  <si>
    <t>721171914</t>
  </si>
  <si>
    <t>Potrubí z PP propojení potrubí DN 75</t>
  </si>
  <si>
    <t>-38166731</t>
  </si>
  <si>
    <t>721175202.KZK</t>
  </si>
  <si>
    <t>Potrubí kanalizační připojovací třívrstvé PP DN 40</t>
  </si>
  <si>
    <t>546983331</t>
  </si>
  <si>
    <t>721175203.KZK</t>
  </si>
  <si>
    <t>Potrubí kanalizační připojovací třívrstvé PP DN 50</t>
  </si>
  <si>
    <t>-368116472</t>
  </si>
  <si>
    <t>KZK.2343</t>
  </si>
  <si>
    <t>D75 čistící kus PP</t>
  </si>
  <si>
    <t>-357565119</t>
  </si>
  <si>
    <t>721175211.KZK</t>
  </si>
  <si>
    <t>Potrubí kanalizační odpadní třívrstvé PP DN 75</t>
  </si>
  <si>
    <t>856436753</t>
  </si>
  <si>
    <t>721175221.KZK</t>
  </si>
  <si>
    <t>Potrubí kanalizační svodné třívrstvé PP DN 75</t>
  </si>
  <si>
    <t>1156460209</t>
  </si>
  <si>
    <t>721175222</t>
  </si>
  <si>
    <t>Potrubí kanalizační z PP třívrstvé DN 110 - odvětrání boxu</t>
  </si>
  <si>
    <t>-895473783</t>
  </si>
  <si>
    <t>73332121-5</t>
  </si>
  <si>
    <t>Potrubí tlakové PVC spojované lepením D 40 mm (výtlak č.boxu)</t>
  </si>
  <si>
    <t>-1249478063</t>
  </si>
  <si>
    <t>59816244</t>
  </si>
  <si>
    <t>mřížka ventilační s uzavíratelnou žaluzií volný průřez 250 cm2</t>
  </si>
  <si>
    <t>1142730085</t>
  </si>
  <si>
    <t>721194104</t>
  </si>
  <si>
    <t>Vyvedení a upevnění odpadních výpustek DN 40</t>
  </si>
  <si>
    <t>200339473</t>
  </si>
  <si>
    <t>721194105</t>
  </si>
  <si>
    <t>Vyvedení a upevnění odpadních výpustek DN 50</t>
  </si>
  <si>
    <t>1938087169</t>
  </si>
  <si>
    <t>721194107</t>
  </si>
  <si>
    <t>Vyvedení a upevnění odpadních výpustek DN 70</t>
  </si>
  <si>
    <t>-1711847957</t>
  </si>
  <si>
    <t>28614422</t>
  </si>
  <si>
    <t>odbočka kanalizační PP třívrstvá  75/75/87,5 (napojení na st.kan.)</t>
  </si>
  <si>
    <t>1796715596</t>
  </si>
  <si>
    <t>HLE.HL905</t>
  </si>
  <si>
    <t>Přivzdušňovací ventil - podomítková verze</t>
  </si>
  <si>
    <t>-1980904086</t>
  </si>
  <si>
    <t>TURR 312-8</t>
  </si>
  <si>
    <t>Urychlovač proudění D40mm  (např. TURR)-pro ZK1-3</t>
  </si>
  <si>
    <t>-1379228180</t>
  </si>
  <si>
    <t>721226511</t>
  </si>
  <si>
    <t>Zápachová uzávěrka podomítková pro pračku a myčku DN 40</t>
  </si>
  <si>
    <t>409526051</t>
  </si>
  <si>
    <t>6000041040</t>
  </si>
  <si>
    <t>Nálevka PP D40 pro odkapávající  vodu - stáv.EO</t>
  </si>
  <si>
    <t>-624960382</t>
  </si>
  <si>
    <t>721290123</t>
  </si>
  <si>
    <t>Zkouška těsnosti potrubí kanalizace kouřem do DN 300</t>
  </si>
  <si>
    <t>1592867927</t>
  </si>
  <si>
    <t>998721102</t>
  </si>
  <si>
    <t>Přesun hmot tonážní pro vnitřní kanalizace v objektech v do 12 m</t>
  </si>
  <si>
    <t>-2060994961</t>
  </si>
  <si>
    <t>722</t>
  </si>
  <si>
    <t>Zdravotechnika - vnitřní vodovod</t>
  </si>
  <si>
    <t>722170801</t>
  </si>
  <si>
    <t>Demontáž rozvodů vody z plastů do D 25</t>
  </si>
  <si>
    <t>-1027038699</t>
  </si>
  <si>
    <t>722171933</t>
  </si>
  <si>
    <t>Potrubí plastové výměna trub nebo tvarovek D do 25 mm</t>
  </si>
  <si>
    <t>738674173</t>
  </si>
  <si>
    <t>722173914</t>
  </si>
  <si>
    <t>Potrubí plastové spoje svar polyfuze D do 32 mm</t>
  </si>
  <si>
    <t>1360328636</t>
  </si>
  <si>
    <t>722176136</t>
  </si>
  <si>
    <t>Montáž potrubí plastové spojované svary na tupo do D 50 mm</t>
  </si>
  <si>
    <t>278334590</t>
  </si>
  <si>
    <t>722181211</t>
  </si>
  <si>
    <t>Ochrana vodovodního potrubí přilepenými tepelně izolačními trubicemi z PE tl do 6 mm DN do 22 mm</t>
  </si>
  <si>
    <t>820920397</t>
  </si>
  <si>
    <t>722181221</t>
  </si>
  <si>
    <t>Ochrana vodovodního potrubí přilepenými termoizolačními trubicemi z PE tl do 9 mm DN do 22 mm</t>
  </si>
  <si>
    <t>1379213917</t>
  </si>
  <si>
    <t>722181231</t>
  </si>
  <si>
    <t>Ochrana vodovodního potrubí přilepenými termoizolačními trubicemi z PE tl do 13 mm DN do 22 mm</t>
  </si>
  <si>
    <t>-1530517670</t>
  </si>
  <si>
    <t>722181232</t>
  </si>
  <si>
    <t>Ochrana vodovodního potrubí přilepenými termoizolačními trubicemi z PE tl do 13 mm DN do 45 mm</t>
  </si>
  <si>
    <t>-1749266925</t>
  </si>
  <si>
    <t>722181241</t>
  </si>
  <si>
    <t>Ochrana vodovodního potrubí přilepenými termoizolačními trubicemi z PE tl do 20 mm DN do 22 mm</t>
  </si>
  <si>
    <t>1348626780</t>
  </si>
  <si>
    <t>722190401</t>
  </si>
  <si>
    <t>Vyvedení a upevnění výpustku do DN 25</t>
  </si>
  <si>
    <t>-1475540747</t>
  </si>
  <si>
    <t>723190251</t>
  </si>
  <si>
    <t>Výpustky-vzduchovodu a upevnění DN 15</t>
  </si>
  <si>
    <t>860415098</t>
  </si>
  <si>
    <t>722190901</t>
  </si>
  <si>
    <t>Uzavření nebo otevření vodovodního potrubí při opravách</t>
  </si>
  <si>
    <t>1094520833</t>
  </si>
  <si>
    <t>722231074</t>
  </si>
  <si>
    <t>Ventil zpětný mosazný G 1 PN 10 do 110°C se dvěma závity</t>
  </si>
  <si>
    <t>-338023353</t>
  </si>
  <si>
    <t>722234264</t>
  </si>
  <si>
    <t>Filtr mosazný G 3/4 PN 16 do 120°C s 2x vnitřním závitem</t>
  </si>
  <si>
    <t>-824520072</t>
  </si>
  <si>
    <t>722270101</t>
  </si>
  <si>
    <t>Sestava vodoměrová závitová G 3/4</t>
  </si>
  <si>
    <t>-1504567043</t>
  </si>
  <si>
    <t>733321212</t>
  </si>
  <si>
    <t>Potrubí plastové z PP-RCT spojované svařováním D 20x2,8</t>
  </si>
  <si>
    <t>119652495</t>
  </si>
  <si>
    <t>733321213</t>
  </si>
  <si>
    <t>Potrubí plastové z PP-RCT spojované svařováním D 25x3,5</t>
  </si>
  <si>
    <t>-1920507594</t>
  </si>
  <si>
    <t>733321214</t>
  </si>
  <si>
    <t>Potrubí plastové z PP-RCT spojované svařováním D 32x4,4</t>
  </si>
  <si>
    <t>1442700165</t>
  </si>
  <si>
    <t>722182011</t>
  </si>
  <si>
    <t>Podpůrný žlab pro potrubí D 20</t>
  </si>
  <si>
    <t>-382649993</t>
  </si>
  <si>
    <t>722182013</t>
  </si>
  <si>
    <t>Podpůrný žlab pro potrubí D 32</t>
  </si>
  <si>
    <t>-791478702</t>
  </si>
  <si>
    <t>722220152</t>
  </si>
  <si>
    <t>Nástěnka závitová plastová PPR PN 20 DN 20 x G 1/2- D,D1,PKK</t>
  </si>
  <si>
    <t>784052376</t>
  </si>
  <si>
    <t>722224115</t>
  </si>
  <si>
    <t>Kohout plnicí nebo vypouštěcí G 1/2 PN 10 s jedním závitem</t>
  </si>
  <si>
    <t>-1037518199</t>
  </si>
  <si>
    <t>722232122</t>
  </si>
  <si>
    <t>Kohout kulový přímý G 1/2 PN 42 do 185°C plnoprůtokový s koulí vnitřní závit</t>
  </si>
  <si>
    <t>-1436552992</t>
  </si>
  <si>
    <t>722232123</t>
  </si>
  <si>
    <t>Kohout kulový přímý G 3/4 PN 42 do 185°C plnoprůtokový s koulí vnitřní závit</t>
  </si>
  <si>
    <t>-1686574059</t>
  </si>
  <si>
    <t>722232124</t>
  </si>
  <si>
    <t>Kohout kulový přímý G 1 PN 42 do 185°C plnoprůtokový s koulí vnitřní závit</t>
  </si>
  <si>
    <t>872920061</t>
  </si>
  <si>
    <t>722290226</t>
  </si>
  <si>
    <t>Zkouška těsnosti vodovodního potrubí závitového do DN 50</t>
  </si>
  <si>
    <t>-1101312558</t>
  </si>
  <si>
    <t>722290234</t>
  </si>
  <si>
    <t>Proplach a dezinfekce vodovodního potrubí do DN 80</t>
  </si>
  <si>
    <t>-332524560</t>
  </si>
  <si>
    <t>998722102</t>
  </si>
  <si>
    <t>Přesun hmot tonážní pro vnitřní vodovod v objektech v do 12 m</t>
  </si>
  <si>
    <t>67903536</t>
  </si>
  <si>
    <t>723</t>
  </si>
  <si>
    <t>Zdravotechnika - vnitřní plynovod</t>
  </si>
  <si>
    <t>724</t>
  </si>
  <si>
    <t>Zdravotechnika - strojní vybavení</t>
  </si>
  <si>
    <t>72439910-1</t>
  </si>
  <si>
    <t xml:space="preserve">Montáž čerpacího boxu </t>
  </si>
  <si>
    <t>1353155241</t>
  </si>
  <si>
    <t>4846652-1</t>
  </si>
  <si>
    <t>Čerpací box vč.čerpadla 450W/230V-h7m/q 8,5m3/h, plov.spinače,výtlak d40, přítok DN100mm</t>
  </si>
  <si>
    <t>-895333179</t>
  </si>
  <si>
    <t>998724102</t>
  </si>
  <si>
    <t>Přesun hmot tonážní pro strojní vybavení v objektech v do 12 m</t>
  </si>
  <si>
    <t>-1150575655</t>
  </si>
  <si>
    <t>Demontáž umyvadel bez výtokových armatur</t>
  </si>
  <si>
    <t>1705728919</t>
  </si>
  <si>
    <t>725291511</t>
  </si>
  <si>
    <t>Doplňky zařízení koupelen plastové dávkovač tekutého mýdla na 350 ml - D</t>
  </si>
  <si>
    <t>-830170086</t>
  </si>
  <si>
    <t>725291631</t>
  </si>
  <si>
    <t>Doplňky zařízení koupelen nerezové zásobník papírových ručníků - D</t>
  </si>
  <si>
    <t>-957752981</t>
  </si>
  <si>
    <t>Demontáž dřez jednoduchý vestavěný v kuchyňských sestavách bez výtokových armatur</t>
  </si>
  <si>
    <t>31897121</t>
  </si>
  <si>
    <t>725319111</t>
  </si>
  <si>
    <t>Montáž dřezu ostatních typů D,D1</t>
  </si>
  <si>
    <t>621868460</t>
  </si>
  <si>
    <t>725813111</t>
  </si>
  <si>
    <t>Ventil rohový RKK 1/2"x3/8" - D,D1</t>
  </si>
  <si>
    <t>-100996843</t>
  </si>
  <si>
    <t>725813112</t>
  </si>
  <si>
    <t>Ventil rohový pračkový PKK1/2x3/4 -sterilizace</t>
  </si>
  <si>
    <t>-1879894312</t>
  </si>
  <si>
    <t>725820801</t>
  </si>
  <si>
    <t>Demontáž baterie nástěnné do G 3 / 4</t>
  </si>
  <si>
    <t>2141273202</t>
  </si>
  <si>
    <t>725820802</t>
  </si>
  <si>
    <t>Demontáž baterie stojánkové do jednoho otvoru</t>
  </si>
  <si>
    <t>1670043373</t>
  </si>
  <si>
    <t>725821325</t>
  </si>
  <si>
    <t>Baterie dřezové stojánkové pákové s otáčivým kulatým ústím a délkou ramínka 240 mm - D,D1</t>
  </si>
  <si>
    <t>962655598</t>
  </si>
  <si>
    <t>725862103</t>
  </si>
  <si>
    <t>Zápachová uzávěrka pro dřezy DN 40/50 - D,D1</t>
  </si>
  <si>
    <t>400435307</t>
  </si>
  <si>
    <t>67</t>
  </si>
  <si>
    <t>725980122</t>
  </si>
  <si>
    <t>Dvířka 15/20</t>
  </si>
  <si>
    <t>-1141787076</t>
  </si>
  <si>
    <t>68</t>
  </si>
  <si>
    <t>998725102</t>
  </si>
  <si>
    <t>Přesun hmot tonážní pro zařizovací předměty v objektech v do 12 m</t>
  </si>
  <si>
    <t>-2139756274</t>
  </si>
  <si>
    <t>HZS</t>
  </si>
  <si>
    <t>Hodinové zúčtovací sazby</t>
  </si>
  <si>
    <t>69</t>
  </si>
  <si>
    <t>HZS2211</t>
  </si>
  <si>
    <t>Hodinová zúčtovací sazba instalatér</t>
  </si>
  <si>
    <t>hod</t>
  </si>
  <si>
    <t>512</t>
  </si>
  <si>
    <t>1773257307</t>
  </si>
  <si>
    <t>70</t>
  </si>
  <si>
    <t>HZS2491</t>
  </si>
  <si>
    <t>Hodinová zúčtovací sazba dělník zednických výpomocí</t>
  </si>
  <si>
    <t>-1105307491</t>
  </si>
  <si>
    <t>71</t>
  </si>
  <si>
    <t>HZS4211</t>
  </si>
  <si>
    <t>Hodinová zúčtovací sazba revizní technik</t>
  </si>
  <si>
    <t>-1209920305</t>
  </si>
  <si>
    <t>D.1.4.2 - Silnoproudá elektotechnika</t>
  </si>
  <si>
    <t>Libuše Svolinská</t>
  </si>
  <si>
    <t>1898228</t>
  </si>
  <si>
    <t xml:space="preserve">    357-1 - Rozváděč  1 R1.2.1</t>
  </si>
  <si>
    <t xml:space="preserve">    741 - Elektroinstalace - silnoproud</t>
  </si>
  <si>
    <t xml:space="preserve">    742 - Elektroinstalace - slaboproud v.č. 02</t>
  </si>
  <si>
    <t xml:space="preserve">    000 - Poznámka plati pro všechny oddíly</t>
  </si>
  <si>
    <t>971035131</t>
  </si>
  <si>
    <t>Vybourání otvorů ve zdivu cihelném D do 60 mm na MC tl do 150 mm</t>
  </si>
  <si>
    <t>-969528671</t>
  </si>
  <si>
    <t>971035141</t>
  </si>
  <si>
    <t>Vybourání otvorů ve zdivu cihelném D do 60 mm na MC tl do 300 mm</t>
  </si>
  <si>
    <t>-859491155</t>
  </si>
  <si>
    <t>973031616</t>
  </si>
  <si>
    <t>Vysekání kapes ve zdivu cihelném na MV nebo MVC pro špalíky do 100x100x50 mm</t>
  </si>
  <si>
    <t>1461390815</t>
  </si>
  <si>
    <t>973031619</t>
  </si>
  <si>
    <t>Vysekání kapes ve zdivu cihelném na MV nebo MVC pro špalíky do 150x150x100 mm</t>
  </si>
  <si>
    <t>-2078519230</t>
  </si>
  <si>
    <t>974031122</t>
  </si>
  <si>
    <t>Vysekání rýh ve zdivu cihelném hl do 30 mm š do 70 mm</t>
  </si>
  <si>
    <t>-950093740</t>
  </si>
  <si>
    <t>974031132</t>
  </si>
  <si>
    <t>Vysekání rýh ve zdivu cihelném hl do 50 mm š do 70 mm</t>
  </si>
  <si>
    <t>-2382574</t>
  </si>
  <si>
    <t>974031143</t>
  </si>
  <si>
    <t>Vysekání rýh ve zdivu cihelném hl do 70 mm š do 100 mm</t>
  </si>
  <si>
    <t>-1383348802</t>
  </si>
  <si>
    <t>357-1</t>
  </si>
  <si>
    <t>Rozváděč  1 R1.2.1</t>
  </si>
  <si>
    <t>35713R1</t>
  </si>
  <si>
    <t>rozvodnice oceloplechová velkoobsahová nástěnná 5/24, 120modulů, včetně, lišt, krytů,a pod. , komplet , nátěr barva bílá</t>
  </si>
  <si>
    <t>1456552404</t>
  </si>
  <si>
    <t>10.070R1</t>
  </si>
  <si>
    <t>Spínačna lištu-40/3  3TE,40A</t>
  </si>
  <si>
    <t>KS</t>
  </si>
  <si>
    <t>530690884</t>
  </si>
  <si>
    <t>35822109</t>
  </si>
  <si>
    <t>jistič 1pólový-charakteristika B 10A</t>
  </si>
  <si>
    <t>-442686342</t>
  </si>
  <si>
    <t>35822111</t>
  </si>
  <si>
    <t>jistič 1pólový-charakteristika B 16A</t>
  </si>
  <si>
    <t>277066767</t>
  </si>
  <si>
    <t>35822401</t>
  </si>
  <si>
    <t>jistič 3pólový-charakteristika B 16A</t>
  </si>
  <si>
    <t>137825216</t>
  </si>
  <si>
    <t>358892R2</t>
  </si>
  <si>
    <t>chránič proudový s nadproudovou ochranou16C/1N/003,  pracovního proudu 0.03 A, typ A</t>
  </si>
  <si>
    <t>-1125498622</t>
  </si>
  <si>
    <t>358892R3</t>
  </si>
  <si>
    <t>chránič proudový s nadproudovou ochranou 16B/1N/003,  pracovního proudu 0.03 A, typ A</t>
  </si>
  <si>
    <t>568309780</t>
  </si>
  <si>
    <t>34562148</t>
  </si>
  <si>
    <t>svornice řadová šroubovací nízkého napětí a průřezem vodiče do 4 mm2</t>
  </si>
  <si>
    <t>-986353453</t>
  </si>
  <si>
    <t>34561664</t>
  </si>
  <si>
    <t>svornice řadová šroubovací s nosnou lištou a průřezem vodiče 10 mm2</t>
  </si>
  <si>
    <t>2022821637</t>
  </si>
  <si>
    <t>34561R1</t>
  </si>
  <si>
    <t xml:space="preserve">nulovací můstek N modrý </t>
  </si>
  <si>
    <t>-246540295</t>
  </si>
  <si>
    <t>34561R2</t>
  </si>
  <si>
    <t>přípojnice PE , ZŽ,</t>
  </si>
  <si>
    <t>-1972199619</t>
  </si>
  <si>
    <t>34562R21</t>
  </si>
  <si>
    <t>ekvipotenciální svorkovnice na lištu  na lištu  např EPS2</t>
  </si>
  <si>
    <t>1816523210</t>
  </si>
  <si>
    <t>741231012</t>
  </si>
  <si>
    <t>Montáž svorkovnice do rozvaděčů - ochranná</t>
  </si>
  <si>
    <t>-934639308</t>
  </si>
  <si>
    <t>HZS1</t>
  </si>
  <si>
    <t>montáž přistrojů a vnitního zapojení</t>
  </si>
  <si>
    <t>nh</t>
  </si>
  <si>
    <t>1380296499</t>
  </si>
  <si>
    <t>357-001</t>
  </si>
  <si>
    <t xml:space="preserve">vnitřní spojovací a upevňovací  materiál </t>
  </si>
  <si>
    <t>ks</t>
  </si>
  <si>
    <t>-549855247</t>
  </si>
  <si>
    <t>741</t>
  </si>
  <si>
    <t>Elektroinstalace - silnoproud</t>
  </si>
  <si>
    <t>741112003</t>
  </si>
  <si>
    <t>Montáž krabice zapuštěná plastová čtyřhranná</t>
  </si>
  <si>
    <t>2047591515</t>
  </si>
  <si>
    <t>34562R22</t>
  </si>
  <si>
    <t>ekvopotenciální svorkovnice např.  EPS3 v krabici KO100</t>
  </si>
  <si>
    <t>-1520789531</t>
  </si>
  <si>
    <t>741112001</t>
  </si>
  <si>
    <t>Montáž krabice zapuštěná plastová kruhová</t>
  </si>
  <si>
    <t>-1717967941</t>
  </si>
  <si>
    <t>1188897</t>
  </si>
  <si>
    <t>KRABICE ODBOCNA např. 1902 KA, s víčkem</t>
  </si>
  <si>
    <t>1607173620</t>
  </si>
  <si>
    <t>741120001</t>
  </si>
  <si>
    <t>Montáž vodič Cu izolovaný plný a laněný žíla 0,35-6 mm2 pod omítku (CY)</t>
  </si>
  <si>
    <t>-1900799358</t>
  </si>
  <si>
    <t>741120003</t>
  </si>
  <si>
    <t>Montáž vodič Cu izolovaný plný a laněný žíla 10-16 mm2 pod omítku (CY)</t>
  </si>
  <si>
    <t>-1109844560</t>
  </si>
  <si>
    <t>741120005</t>
  </si>
  <si>
    <t>Montáž vodič Cu izolovaný plný a laněný žíla 25-35 mm2 pod omítku (CY)</t>
  </si>
  <si>
    <t>439580154</t>
  </si>
  <si>
    <t>34142160</t>
  </si>
  <si>
    <t>vodič silový s Cu jádrem 25mm2,  ZŽ, H07V-K</t>
  </si>
  <si>
    <t>-1583300935</t>
  </si>
  <si>
    <t>34142159</t>
  </si>
  <si>
    <t>vodič silový s Cu jádrem 16mm2, ZŽ, H07V-K</t>
  </si>
  <si>
    <t>1707395228</t>
  </si>
  <si>
    <t>34142156</t>
  </si>
  <si>
    <t>vodič silový s Cu jádrem 6mm2,   ZŽ, H07V-K</t>
  </si>
  <si>
    <t>-128289137</t>
  </si>
  <si>
    <t>741130023</t>
  </si>
  <si>
    <t>Ukončení vodič izolovaný do 6 mm2 na svorkovnici</t>
  </si>
  <si>
    <t>1391165716</t>
  </si>
  <si>
    <t>741130025</t>
  </si>
  <si>
    <t>Ukončení vodič izolovaný do 16 mm2 na svorkovnici</t>
  </si>
  <si>
    <t>1791190525</t>
  </si>
  <si>
    <t>741130026</t>
  </si>
  <si>
    <t>Ukončení vodič izolovaný do 25 mm2 na svorkovnici</t>
  </si>
  <si>
    <t>-938130037</t>
  </si>
  <si>
    <t>741420022</t>
  </si>
  <si>
    <t>Montáž svorka hromosvodná se 3 šrouby</t>
  </si>
  <si>
    <t>24220892</t>
  </si>
  <si>
    <t>10.039.111</t>
  </si>
  <si>
    <t>Pásek Cu pro ZS16 (0,5m)</t>
  </si>
  <si>
    <t>-935530448</t>
  </si>
  <si>
    <t>10.076.458</t>
  </si>
  <si>
    <t>Svorka ZSA 16 zemnící</t>
  </si>
  <si>
    <t>-470227313</t>
  </si>
  <si>
    <t>741128005</t>
  </si>
  <si>
    <t>Ostatní práce při montáži vodičů a kabelů - trasování vedení na omítce</t>
  </si>
  <si>
    <t>-959732116</t>
  </si>
  <si>
    <t>741110053</t>
  </si>
  <si>
    <t>Montáž trubka plastová ohebná D přes 35 mm uložená volně</t>
  </si>
  <si>
    <t>128537563</t>
  </si>
  <si>
    <t>34571075</t>
  </si>
  <si>
    <t>trubka elektroinstalační ohebná z PVC (EN) 2340</t>
  </si>
  <si>
    <t>2032708155</t>
  </si>
  <si>
    <t>34571076</t>
  </si>
  <si>
    <t>trubka elektroinstalační ohebná z PVC (EN) 2350</t>
  </si>
  <si>
    <t>-550878092</t>
  </si>
  <si>
    <t>741110052</t>
  </si>
  <si>
    <t>Montáž trubka plastová ohebná D přes 23 do 35 mm uložená volně</t>
  </si>
  <si>
    <t>-185195072</t>
  </si>
  <si>
    <t>34571074</t>
  </si>
  <si>
    <t>trubka elektroinstalační ohebná z PVC (EN) 2332</t>
  </si>
  <si>
    <t>-707379479</t>
  </si>
  <si>
    <t>741112101s</t>
  </si>
  <si>
    <t>Montáž svorek pod vypínači včetně svorek</t>
  </si>
  <si>
    <t>664386475</t>
  </si>
  <si>
    <t>741112061</t>
  </si>
  <si>
    <t>Montáž krabice přístrojová zapuštěná plastová kruhová</t>
  </si>
  <si>
    <t>2139589011</t>
  </si>
  <si>
    <t>34571519</t>
  </si>
  <si>
    <t>krabice univerzální odbočná z PH přistrojová, D 73,5 mm x 43 mm</t>
  </si>
  <si>
    <t>286098393</t>
  </si>
  <si>
    <t>1690005540</t>
  </si>
  <si>
    <t>Krabice přístrojová do sádrokartonu,např  KP 64/LD NA</t>
  </si>
  <si>
    <t>1324366938</t>
  </si>
  <si>
    <t>8500071040</t>
  </si>
  <si>
    <t>Krabice přístrojová do sádrokartonu, např.  KP 64/3L NA</t>
  </si>
  <si>
    <t>2030655416</t>
  </si>
  <si>
    <t>741112101</t>
  </si>
  <si>
    <t>Montáž rozvodka zapuštěná plastová kruhová</t>
  </si>
  <si>
    <t>-66283511</t>
  </si>
  <si>
    <t>118889R</t>
  </si>
  <si>
    <t>KRABICE rozpojovací  např. 1903 KA, s víčkem a svorkovnicí</t>
  </si>
  <si>
    <t>1263891574</t>
  </si>
  <si>
    <t>741112111</t>
  </si>
  <si>
    <t>Montáž rozvodka nástěnná plastová čtyřhranná vodič D do 4mm2</t>
  </si>
  <si>
    <t>728624511</t>
  </si>
  <si>
    <t>34571428</t>
  </si>
  <si>
    <t>krabice pancéřová z PH 117x117x58 mm svorkovnicí krabicovou šroubovací s vodiči 16x4 mm2</t>
  </si>
  <si>
    <t>653856722</t>
  </si>
  <si>
    <t>741122015</t>
  </si>
  <si>
    <t>Montáž kabel Cu bez ukončení uložený pod omítku plný kulatý 3x1,5 mm2 (CYKY)</t>
  </si>
  <si>
    <t>302666884</t>
  </si>
  <si>
    <t>34111030</t>
  </si>
  <si>
    <t>kabel silový s Cu jádrem 1 kV 3-Jx1,5mm2</t>
  </si>
  <si>
    <t>-806959130</t>
  </si>
  <si>
    <t>34111030a</t>
  </si>
  <si>
    <t>kabel silový s Cu jádrem 1 kV 3-Ox1,5mm2</t>
  </si>
  <si>
    <t>-1921256193</t>
  </si>
  <si>
    <t>741122016</t>
  </si>
  <si>
    <t>Montáž kabel Cu bez ukončení uložený pod omítku plný kulatý 3x2,5 až 6 mm2 (CYKY)</t>
  </si>
  <si>
    <t>1434567195</t>
  </si>
  <si>
    <t>34111036</t>
  </si>
  <si>
    <t>kabel silový s Cu jádrem 1 kV -J -3x2,5mm2</t>
  </si>
  <si>
    <t>-33116203</t>
  </si>
  <si>
    <t>741122031</t>
  </si>
  <si>
    <t>Montáž kabel Cu bez ukončení uložený pod omítku plný kulatý 5x1,5 až 2,5 mm2 (CYKY)</t>
  </si>
  <si>
    <t>-44610726</t>
  </si>
  <si>
    <t>34111094</t>
  </si>
  <si>
    <t>kabel silový s Cu jádrem 1 kV - J 5x2,5mm2</t>
  </si>
  <si>
    <t>546832440</t>
  </si>
  <si>
    <t>741122033</t>
  </si>
  <si>
    <t>Montáž kabel Cu bez ukončení uložený pod omítku plný kulatý 5x10mm2 (CYKY)</t>
  </si>
  <si>
    <t>-2125768667</t>
  </si>
  <si>
    <t>34111R1</t>
  </si>
  <si>
    <t>kabel silový c Cu jádrem 1kVvodič 5-Jx10mm2</t>
  </si>
  <si>
    <t>-165749068</t>
  </si>
  <si>
    <t>741130001</t>
  </si>
  <si>
    <t>Ukončení vodič izolovaný do 2,5mm2 v rozváděči nebo na přístroji</t>
  </si>
  <si>
    <t>-673703100</t>
  </si>
  <si>
    <t>741130005</t>
  </si>
  <si>
    <t>Ukončení vodič izolovaný do 10 mm2 v rozváděči nebo na přístroji</t>
  </si>
  <si>
    <t>1024055806</t>
  </si>
  <si>
    <t>741130115</t>
  </si>
  <si>
    <t>Ukončení šňůra 3x0,35 až 4 mm2 se zapojením</t>
  </si>
  <si>
    <t>1061151860</t>
  </si>
  <si>
    <t>741132103</t>
  </si>
  <si>
    <t>Ukončení kabelů 3x1,5 až 4 mm2 smršťovací záklopkou nebo páskem bez letování</t>
  </si>
  <si>
    <t>1922636890</t>
  </si>
  <si>
    <t>741132145</t>
  </si>
  <si>
    <t>Ukončení kabelů 5x1,5 až 4 mm2 smršťovací záklopkou nebo páskem bez letování</t>
  </si>
  <si>
    <t>910456280</t>
  </si>
  <si>
    <t>741132147</t>
  </si>
  <si>
    <t>Ukončení kabelů 5x10 mm2 smršťovací záklopkou nebo páskem bez letování</t>
  </si>
  <si>
    <t>1766427535</t>
  </si>
  <si>
    <t>741210005</t>
  </si>
  <si>
    <t>Montáž rozvodnice oceloplechová nebo plastová běžná do 200 kg</t>
  </si>
  <si>
    <t>-705350911</t>
  </si>
  <si>
    <t>741310101</t>
  </si>
  <si>
    <t>Montáž vypínač (polo)zapuštěný bezšroubové připojení 1-jednopólový</t>
  </si>
  <si>
    <t>548326449</t>
  </si>
  <si>
    <t>741310121</t>
  </si>
  <si>
    <t>Montáž přepínač (polo)zapuštěný bezšroubové připojení 5-seriový</t>
  </si>
  <si>
    <t>1366919545</t>
  </si>
  <si>
    <t>72</t>
  </si>
  <si>
    <t>3901AB10</t>
  </si>
  <si>
    <t>Rámeček jednonásobný</t>
  </si>
  <si>
    <t>1066403610</t>
  </si>
  <si>
    <t>73</t>
  </si>
  <si>
    <t>3901AB20</t>
  </si>
  <si>
    <t>Rámeček dvojnásobný, vodorovný</t>
  </si>
  <si>
    <t>-2075490791</t>
  </si>
  <si>
    <t>74</t>
  </si>
  <si>
    <t>3901AB30</t>
  </si>
  <si>
    <t>Rámeček trojnásobný, vodorovný</t>
  </si>
  <si>
    <t>-1390693581</t>
  </si>
  <si>
    <t>75</t>
  </si>
  <si>
    <t>3901AB31</t>
  </si>
  <si>
    <t>Rámeček trojnásobný, svislý</t>
  </si>
  <si>
    <t>938966617</t>
  </si>
  <si>
    <t>76</t>
  </si>
  <si>
    <t>3559A01345</t>
  </si>
  <si>
    <t>Přístroj spínače jednopólového, řazení 1, 1So</t>
  </si>
  <si>
    <t>1581700842</t>
  </si>
  <si>
    <t>77</t>
  </si>
  <si>
    <t>3559A05345</t>
  </si>
  <si>
    <t>Přístroj přepínače sériového, řazení 5</t>
  </si>
  <si>
    <t>1576125082</t>
  </si>
  <si>
    <t>78</t>
  </si>
  <si>
    <t>3558AA651</t>
  </si>
  <si>
    <t>Kryt spínače jednoduchý</t>
  </si>
  <si>
    <t>1240753361</t>
  </si>
  <si>
    <t>79</t>
  </si>
  <si>
    <t>3558AA652</t>
  </si>
  <si>
    <t>Kryt spínače dělený</t>
  </si>
  <si>
    <t>-447120907</t>
  </si>
  <si>
    <t>80</t>
  </si>
  <si>
    <t>741311021</t>
  </si>
  <si>
    <t>Montáž přípojka sporáková s doutnavkou se zapojením vodičů</t>
  </si>
  <si>
    <t>243750861</t>
  </si>
  <si>
    <t>81</t>
  </si>
  <si>
    <t>3425A0344</t>
  </si>
  <si>
    <t>Spínač trojpólový s krytem a instalační krabicí se sponou</t>
  </si>
  <si>
    <t>711640936</t>
  </si>
  <si>
    <t>82</t>
  </si>
  <si>
    <t>741313002</t>
  </si>
  <si>
    <t>Montáž zásuvka (polo)zapuštěná bezšroubové připojení 2P+PE dvojí zapojení - průběžná</t>
  </si>
  <si>
    <t>-582831034</t>
  </si>
  <si>
    <t>83</t>
  </si>
  <si>
    <t>5518AA2359B</t>
  </si>
  <si>
    <t>Zásuvka jednonásobná s ochranným kolíkem, s clonkami</t>
  </si>
  <si>
    <t>-1780069349</t>
  </si>
  <si>
    <t>84</t>
  </si>
  <si>
    <t>5599AA02357B</t>
  </si>
  <si>
    <t>Zásuvka jednonás. s clon., s ochranou před přepětím, bezšroub. sv.</t>
  </si>
  <si>
    <t>1191708745</t>
  </si>
  <si>
    <t>85</t>
  </si>
  <si>
    <t>741314002</t>
  </si>
  <si>
    <t>Montáž vidlice domovní 10/16 A, 2P+PE se zapojením vodičů</t>
  </si>
  <si>
    <t>24610055</t>
  </si>
  <si>
    <t>86</t>
  </si>
  <si>
    <t>35811561</t>
  </si>
  <si>
    <t>vidlice16A 220 V 3pólová</t>
  </si>
  <si>
    <t>2124338498</t>
  </si>
  <si>
    <t>87</t>
  </si>
  <si>
    <t>741313221</t>
  </si>
  <si>
    <t>Montáž zásuvek průmyslových nástěnných provedení IP 44 3P+N+PE 16 A</t>
  </si>
  <si>
    <t>1957969952</t>
  </si>
  <si>
    <t>88</t>
  </si>
  <si>
    <t>10.563.252</t>
  </si>
  <si>
    <t>Zásuvka 16A/400V 5-pól. IP44 nást.</t>
  </si>
  <si>
    <t>-907839878</t>
  </si>
  <si>
    <t>89</t>
  </si>
  <si>
    <t>741313401</t>
  </si>
  <si>
    <t>Montáž zásuvka průmyslová ve skříni jištěná 16 A</t>
  </si>
  <si>
    <t>-501611730</t>
  </si>
  <si>
    <t>90</t>
  </si>
  <si>
    <t>11.116.975</t>
  </si>
  <si>
    <t>Krabice se zásuvkami -5pol.  IP44,  1x230V, 16A, 1x400V/16A, 5P</t>
  </si>
  <si>
    <t>-1957187884</t>
  </si>
  <si>
    <t>91</t>
  </si>
  <si>
    <t>741320171</t>
  </si>
  <si>
    <t>Montáž jistič třípólový nn do 63 A bez krytu</t>
  </si>
  <si>
    <t>-290687992</t>
  </si>
  <si>
    <t>92</t>
  </si>
  <si>
    <t>35822404</t>
  </si>
  <si>
    <t>jistič 3pólový-charakteristika B 32A</t>
  </si>
  <si>
    <t>1537773657</t>
  </si>
  <si>
    <t>93</t>
  </si>
  <si>
    <t>741372021</t>
  </si>
  <si>
    <t>Montáž svítidlo LED bytové přisazené nástěnné panelové do 0,09 m2</t>
  </si>
  <si>
    <t>2145716782</t>
  </si>
  <si>
    <t>94</t>
  </si>
  <si>
    <t>741372062</t>
  </si>
  <si>
    <t>Montáž svítidlo LED bytové přisazené stropní panelové do 0,36 m2</t>
  </si>
  <si>
    <t>1285201387</t>
  </si>
  <si>
    <t>95</t>
  </si>
  <si>
    <t>741372111</t>
  </si>
  <si>
    <t>Montáž svítidlo LED bytové vestavné podhledové čtvercové do 0,09 m2</t>
  </si>
  <si>
    <t>-305832729</t>
  </si>
  <si>
    <t>96</t>
  </si>
  <si>
    <t>741372112</t>
  </si>
  <si>
    <t>Montáž svítidlo LED bytové vestavné podhledové čtvercové do 0,36 m2</t>
  </si>
  <si>
    <t>-573871138</t>
  </si>
  <si>
    <t>97</t>
  </si>
  <si>
    <t>35800R1</t>
  </si>
  <si>
    <t>A  - LED svítidlo, Flat Panel 618-11, LED 40W, 3950lm,do podhledu</t>
  </si>
  <si>
    <t>451536643</t>
  </si>
  <si>
    <t>98</t>
  </si>
  <si>
    <t>35800R2</t>
  </si>
  <si>
    <t>B  - LED svítidlo, Fosnova Slim Lex 3 LED 4000k, 18W, 1350lm</t>
  </si>
  <si>
    <t>-2068908522</t>
  </si>
  <si>
    <t>99</t>
  </si>
  <si>
    <t>35800R3</t>
  </si>
  <si>
    <t>C   - LED svítidlo Brite Triton, 156,74W, 10322lm, speciální nad zubní křesla</t>
  </si>
  <si>
    <t>-264560937</t>
  </si>
  <si>
    <t>100</t>
  </si>
  <si>
    <t>35800R6</t>
  </si>
  <si>
    <t>N - nouzové LED svítidlo 3W, 350lm, plastové,  IP20, zdroj 3 hodiny</t>
  </si>
  <si>
    <t>-353148700</t>
  </si>
  <si>
    <t>101</t>
  </si>
  <si>
    <t>35800R7</t>
  </si>
  <si>
    <t>závěs lankový pro svítidlo</t>
  </si>
  <si>
    <t>1515426425</t>
  </si>
  <si>
    <t>102</t>
  </si>
  <si>
    <t>741378003</t>
  </si>
  <si>
    <t>Zřízení upevňovacích bodů pro svítidlo s osazením závěsného háku v betonu pro závěs</t>
  </si>
  <si>
    <t>1615761640</t>
  </si>
  <si>
    <t>103</t>
  </si>
  <si>
    <t>741810002</t>
  </si>
  <si>
    <t>Celková prohlídka elektrického rozvodu a zařízení do 500 000,- Kč</t>
  </si>
  <si>
    <t>1225867903</t>
  </si>
  <si>
    <t>104</t>
  </si>
  <si>
    <t>741910411</t>
  </si>
  <si>
    <t>Montáž žlab kovový šířky do 50 mm bez víka</t>
  </si>
  <si>
    <t>480042375</t>
  </si>
  <si>
    <t>105</t>
  </si>
  <si>
    <t>345754R1</t>
  </si>
  <si>
    <t>žlab kabelový drátěný pozinkovaný 50x50mm, včetně úchytu do stropu</t>
  </si>
  <si>
    <t>1988607372</t>
  </si>
  <si>
    <t>106</t>
  </si>
  <si>
    <t>741910412</t>
  </si>
  <si>
    <t>Montáž žlab kovový šířky do 100 mm bez víka</t>
  </si>
  <si>
    <t>1154889266</t>
  </si>
  <si>
    <t>107</t>
  </si>
  <si>
    <t>345754R2</t>
  </si>
  <si>
    <t>žlab kabelový drátěný pozinkovaný 100x50mm, včetně úchytu do stropu</t>
  </si>
  <si>
    <t>1394798596</t>
  </si>
  <si>
    <t>108</t>
  </si>
  <si>
    <t>741910511</t>
  </si>
  <si>
    <t>Montáž se zhotovením konstrukce pro upevnění přístrojů do 5 kg</t>
  </si>
  <si>
    <t>-2021375623</t>
  </si>
  <si>
    <t>109</t>
  </si>
  <si>
    <t>741910512</t>
  </si>
  <si>
    <t>Montáž se zhotovením konstrukce pro upevnění přístrojů do 10 kg</t>
  </si>
  <si>
    <t>-579735370</t>
  </si>
  <si>
    <t>110</t>
  </si>
  <si>
    <t>741910514</t>
  </si>
  <si>
    <t>Montáž se zhotovením konstrukce pro upevnění přístrojů do 100 kg</t>
  </si>
  <si>
    <t>101401181</t>
  </si>
  <si>
    <t>111</t>
  </si>
  <si>
    <t>741122102</t>
  </si>
  <si>
    <t>Montáž kabel Cu plný plochý 3x1,5 až 2,5 mm2 zatažený v trubkách (CYKYLo)</t>
  </si>
  <si>
    <t>1307151058</t>
  </si>
  <si>
    <t>112</t>
  </si>
  <si>
    <t>741120501</t>
  </si>
  <si>
    <t>Montáž šňůra Cu lehká a střední do 7 žil uložená volně (CGSG)</t>
  </si>
  <si>
    <t>921126856</t>
  </si>
  <si>
    <t>113</t>
  </si>
  <si>
    <t>34143178</t>
  </si>
  <si>
    <t>šňůra s Cu jádrem stíněná středně ohebná 3-Jx2,50mm2</t>
  </si>
  <si>
    <t>-871688179</t>
  </si>
  <si>
    <t>114</t>
  </si>
  <si>
    <t>34143274</t>
  </si>
  <si>
    <t>šňůra s Cu jádrem stíněná 3x1,50mm2</t>
  </si>
  <si>
    <t>35886995</t>
  </si>
  <si>
    <t>742</t>
  </si>
  <si>
    <t>Elektroinstalace - slaboproud v.č. 02</t>
  </si>
  <si>
    <t>115</t>
  </si>
  <si>
    <t>742330042</t>
  </si>
  <si>
    <t>Montáž datové dvouzásuvky</t>
  </si>
  <si>
    <t>-769535553</t>
  </si>
  <si>
    <t>116</t>
  </si>
  <si>
    <t>358002</t>
  </si>
  <si>
    <t>zásuvka ethernetová  dvojnásobná 2xRJ45, komplet</t>
  </si>
  <si>
    <t>1371543395</t>
  </si>
  <si>
    <t>117</t>
  </si>
  <si>
    <t>181523075</t>
  </si>
  <si>
    <t>118</t>
  </si>
  <si>
    <t>HZS4231</t>
  </si>
  <si>
    <t>Hodinová zúčtovací sazba technik- oprava dokumentace dle skutečnosti</t>
  </si>
  <si>
    <t>1405658938</t>
  </si>
  <si>
    <t>000</t>
  </si>
  <si>
    <t>Poznámka plati pro všechny oddíly</t>
  </si>
  <si>
    <t>119</t>
  </si>
  <si>
    <t>Cenové a technické podmínky ceníku URS jsou na adrese www.cs-urs.cz, cenová úroveň rozpočtu URS 2019</t>
  </si>
  <si>
    <t>-2081219177</t>
  </si>
  <si>
    <t>120</t>
  </si>
  <si>
    <t>0000</t>
  </si>
  <si>
    <t xml:space="preserve">V rozsahu montáže a materiálu položky zahrňte všechny pomocné práce a přidružené materiály k dokončení položky včetně dopravy, Ceny R položek materiálu jsou vzaty průměr cen z vekoobchodů a dodavatelů. </t>
  </si>
  <si>
    <t>165494116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</si>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</sst>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94" t="s">
        <v>6</v>
      </c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ht="12" customHeight="1">
      <c r="B5" s="20"/>
      <c r="D5" s="24" t="s">
        <v>14</v>
      </c>
      <c r="K5" s="305" t="s">
        <v>15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R5" s="20"/>
      <c r="BE5" s="285" t="s">
        <v>16</v>
      </c>
      <c r="BS5" s="17" t="s">
        <v>7</v>
      </c>
    </row>
    <row r="6" spans="2:71" ht="36.95" customHeight="1">
      <c r="B6" s="20"/>
      <c r="D6" s="26" t="s">
        <v>17</v>
      </c>
      <c r="K6" s="306" t="s">
        <v>18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R6" s="20"/>
      <c r="BE6" s="286"/>
      <c r="BS6" s="17" t="s">
        <v>7</v>
      </c>
    </row>
    <row r="7" spans="2:71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286"/>
      <c r="BS7" s="17" t="s">
        <v>7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86"/>
      <c r="BS8" s="17" t="s">
        <v>7</v>
      </c>
    </row>
    <row r="9" spans="2:71" ht="14.45" customHeight="1">
      <c r="B9" s="20"/>
      <c r="AR9" s="20"/>
      <c r="BE9" s="286"/>
      <c r="BS9" s="17" t="s">
        <v>7</v>
      </c>
    </row>
    <row r="10" spans="2:71" ht="12" customHeight="1">
      <c r="B10" s="20"/>
      <c r="D10" s="27" t="s">
        <v>25</v>
      </c>
      <c r="AK10" s="27" t="s">
        <v>26</v>
      </c>
      <c r="AN10" s="25" t="s">
        <v>3</v>
      </c>
      <c r="AR10" s="20"/>
      <c r="BE10" s="286"/>
      <c r="BS10" s="17" t="s">
        <v>7</v>
      </c>
    </row>
    <row r="11" spans="2:71" ht="18.4" customHeight="1">
      <c r="B11" s="20"/>
      <c r="E11" s="25" t="s">
        <v>27</v>
      </c>
      <c r="AK11" s="27" t="s">
        <v>28</v>
      </c>
      <c r="AN11" s="25" t="s">
        <v>3</v>
      </c>
      <c r="AR11" s="20"/>
      <c r="BE11" s="286"/>
      <c r="BS11" s="17" t="s">
        <v>7</v>
      </c>
    </row>
    <row r="12" spans="2:71" ht="6.95" customHeight="1">
      <c r="B12" s="20"/>
      <c r="AR12" s="20"/>
      <c r="BE12" s="286"/>
      <c r="BS12" s="17" t="s">
        <v>7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86"/>
      <c r="BS13" s="17" t="s">
        <v>7</v>
      </c>
    </row>
    <row r="14" spans="2:71" ht="12.75">
      <c r="B14" s="20"/>
      <c r="E14" s="307" t="s">
        <v>30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27" t="s">
        <v>28</v>
      </c>
      <c r="AN14" s="29" t="s">
        <v>30</v>
      </c>
      <c r="AR14" s="20"/>
      <c r="BE14" s="286"/>
      <c r="BS14" s="17" t="s">
        <v>7</v>
      </c>
    </row>
    <row r="15" spans="2:71" ht="6.95" customHeight="1">
      <c r="B15" s="20"/>
      <c r="AR15" s="20"/>
      <c r="BE15" s="286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3</v>
      </c>
      <c r="AR16" s="20"/>
      <c r="BE16" s="286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3</v>
      </c>
      <c r="AR17" s="20"/>
      <c r="BE17" s="286"/>
      <c r="BS17" s="17" t="s">
        <v>33</v>
      </c>
    </row>
    <row r="18" spans="2:71" ht="6.95" customHeight="1">
      <c r="B18" s="20"/>
      <c r="AR18" s="20"/>
      <c r="BE18" s="286"/>
      <c r="BS18" s="17" t="s">
        <v>7</v>
      </c>
    </row>
    <row r="19" spans="2:71" ht="12" customHeight="1">
      <c r="B19" s="20"/>
      <c r="D19" s="27" t="s">
        <v>34</v>
      </c>
      <c r="AK19" s="27" t="s">
        <v>26</v>
      </c>
      <c r="AN19" s="25" t="s">
        <v>3</v>
      </c>
      <c r="AR19" s="20"/>
      <c r="BE19" s="286"/>
      <c r="BS19" s="17" t="s">
        <v>7</v>
      </c>
    </row>
    <row r="20" spans="2:71" ht="18.4" customHeight="1">
      <c r="B20" s="20"/>
      <c r="E20" s="25" t="s">
        <v>35</v>
      </c>
      <c r="AK20" s="27" t="s">
        <v>28</v>
      </c>
      <c r="AN20" s="25" t="s">
        <v>3</v>
      </c>
      <c r="AR20" s="20"/>
      <c r="BE20" s="286"/>
      <c r="BS20" s="17" t="s">
        <v>4</v>
      </c>
    </row>
    <row r="21" spans="2:57" ht="6.95" customHeight="1">
      <c r="B21" s="20"/>
      <c r="AR21" s="20"/>
      <c r="BE21" s="286"/>
    </row>
    <row r="22" spans="2:57" ht="12" customHeight="1">
      <c r="B22" s="20"/>
      <c r="D22" s="27" t="s">
        <v>36</v>
      </c>
      <c r="AR22" s="20"/>
      <c r="BE22" s="286"/>
    </row>
    <row r="23" spans="2:57" ht="51" customHeight="1">
      <c r="B23" s="20"/>
      <c r="E23" s="309" t="s">
        <v>37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R23" s="20"/>
      <c r="BE23" s="286"/>
    </row>
    <row r="24" spans="2:57" ht="6.95" customHeight="1">
      <c r="B24" s="20"/>
      <c r="AR24" s="20"/>
      <c r="BE24" s="286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6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8">
        <f>ROUND(AG54,2)</f>
        <v>0</v>
      </c>
      <c r="AL26" s="289"/>
      <c r="AM26" s="289"/>
      <c r="AN26" s="289"/>
      <c r="AO26" s="289"/>
      <c r="AR26" s="32"/>
      <c r="BE26" s="286"/>
    </row>
    <row r="27" spans="2:57" s="1" customFormat="1" ht="6.95" customHeight="1">
      <c r="B27" s="32"/>
      <c r="AR27" s="32"/>
      <c r="BE27" s="286"/>
    </row>
    <row r="28" spans="2:57" s="1" customFormat="1" ht="12.75">
      <c r="B28" s="32"/>
      <c r="L28" s="310" t="s">
        <v>39</v>
      </c>
      <c r="M28" s="310"/>
      <c r="N28" s="310"/>
      <c r="O28" s="310"/>
      <c r="P28" s="310"/>
      <c r="W28" s="310" t="s">
        <v>40</v>
      </c>
      <c r="X28" s="310"/>
      <c r="Y28" s="310"/>
      <c r="Z28" s="310"/>
      <c r="AA28" s="310"/>
      <c r="AB28" s="310"/>
      <c r="AC28" s="310"/>
      <c r="AD28" s="310"/>
      <c r="AE28" s="310"/>
      <c r="AK28" s="310" t="s">
        <v>41</v>
      </c>
      <c r="AL28" s="310"/>
      <c r="AM28" s="310"/>
      <c r="AN28" s="310"/>
      <c r="AO28" s="310"/>
      <c r="AR28" s="32"/>
      <c r="BE28" s="286"/>
    </row>
    <row r="29" spans="2:57" s="2" customFormat="1" ht="14.45" customHeight="1">
      <c r="B29" s="36"/>
      <c r="D29" s="27" t="s">
        <v>42</v>
      </c>
      <c r="F29" s="27" t="s">
        <v>43</v>
      </c>
      <c r="L29" s="311">
        <v>0.21</v>
      </c>
      <c r="M29" s="284"/>
      <c r="N29" s="284"/>
      <c r="O29" s="284"/>
      <c r="P29" s="284"/>
      <c r="W29" s="283">
        <f>ROUND(AZ54,2)</f>
        <v>0</v>
      </c>
      <c r="X29" s="284"/>
      <c r="Y29" s="284"/>
      <c r="Z29" s="284"/>
      <c r="AA29" s="284"/>
      <c r="AB29" s="284"/>
      <c r="AC29" s="284"/>
      <c r="AD29" s="284"/>
      <c r="AE29" s="284"/>
      <c r="AK29" s="283">
        <f>ROUND(AV54,2)</f>
        <v>0</v>
      </c>
      <c r="AL29" s="284"/>
      <c r="AM29" s="284"/>
      <c r="AN29" s="284"/>
      <c r="AO29" s="284"/>
      <c r="AR29" s="36"/>
      <c r="BE29" s="287"/>
    </row>
    <row r="30" spans="2:57" s="2" customFormat="1" ht="14.45" customHeight="1">
      <c r="B30" s="36"/>
      <c r="F30" s="27" t="s">
        <v>44</v>
      </c>
      <c r="L30" s="311">
        <v>0.15</v>
      </c>
      <c r="M30" s="284"/>
      <c r="N30" s="284"/>
      <c r="O30" s="284"/>
      <c r="P30" s="284"/>
      <c r="W30" s="283">
        <f>ROUND(BA54,2)</f>
        <v>0</v>
      </c>
      <c r="X30" s="284"/>
      <c r="Y30" s="284"/>
      <c r="Z30" s="284"/>
      <c r="AA30" s="284"/>
      <c r="AB30" s="284"/>
      <c r="AC30" s="284"/>
      <c r="AD30" s="284"/>
      <c r="AE30" s="284"/>
      <c r="AK30" s="283">
        <f>ROUND(AW54,2)</f>
        <v>0</v>
      </c>
      <c r="AL30" s="284"/>
      <c r="AM30" s="284"/>
      <c r="AN30" s="284"/>
      <c r="AO30" s="284"/>
      <c r="AR30" s="36"/>
      <c r="BE30" s="287"/>
    </row>
    <row r="31" spans="2:57" s="2" customFormat="1" ht="14.45" customHeight="1" hidden="1">
      <c r="B31" s="36"/>
      <c r="F31" s="27" t="s">
        <v>45</v>
      </c>
      <c r="L31" s="311">
        <v>0.21</v>
      </c>
      <c r="M31" s="284"/>
      <c r="N31" s="284"/>
      <c r="O31" s="284"/>
      <c r="P31" s="284"/>
      <c r="W31" s="283">
        <f>ROUND(BB54,2)</f>
        <v>0</v>
      </c>
      <c r="X31" s="284"/>
      <c r="Y31" s="284"/>
      <c r="Z31" s="284"/>
      <c r="AA31" s="284"/>
      <c r="AB31" s="284"/>
      <c r="AC31" s="284"/>
      <c r="AD31" s="284"/>
      <c r="AE31" s="284"/>
      <c r="AK31" s="283">
        <v>0</v>
      </c>
      <c r="AL31" s="284"/>
      <c r="AM31" s="284"/>
      <c r="AN31" s="284"/>
      <c r="AO31" s="284"/>
      <c r="AR31" s="36"/>
      <c r="BE31" s="287"/>
    </row>
    <row r="32" spans="2:57" s="2" customFormat="1" ht="14.45" customHeight="1" hidden="1">
      <c r="B32" s="36"/>
      <c r="F32" s="27" t="s">
        <v>46</v>
      </c>
      <c r="L32" s="311">
        <v>0.15</v>
      </c>
      <c r="M32" s="284"/>
      <c r="N32" s="284"/>
      <c r="O32" s="284"/>
      <c r="P32" s="284"/>
      <c r="W32" s="283">
        <f>ROUND(BC54,2)</f>
        <v>0</v>
      </c>
      <c r="X32" s="284"/>
      <c r="Y32" s="284"/>
      <c r="Z32" s="284"/>
      <c r="AA32" s="284"/>
      <c r="AB32" s="284"/>
      <c r="AC32" s="284"/>
      <c r="AD32" s="284"/>
      <c r="AE32" s="284"/>
      <c r="AK32" s="283">
        <v>0</v>
      </c>
      <c r="AL32" s="284"/>
      <c r="AM32" s="284"/>
      <c r="AN32" s="284"/>
      <c r="AO32" s="284"/>
      <c r="AR32" s="36"/>
      <c r="BE32" s="287"/>
    </row>
    <row r="33" spans="2:44" s="2" customFormat="1" ht="14.45" customHeight="1" hidden="1">
      <c r="B33" s="36"/>
      <c r="F33" s="27" t="s">
        <v>47</v>
      </c>
      <c r="L33" s="311">
        <v>0</v>
      </c>
      <c r="M33" s="284"/>
      <c r="N33" s="284"/>
      <c r="O33" s="284"/>
      <c r="P33" s="284"/>
      <c r="W33" s="283">
        <f>ROUND(BD54,2)</f>
        <v>0</v>
      </c>
      <c r="X33" s="284"/>
      <c r="Y33" s="284"/>
      <c r="Z33" s="284"/>
      <c r="AA33" s="284"/>
      <c r="AB33" s="284"/>
      <c r="AC33" s="284"/>
      <c r="AD33" s="284"/>
      <c r="AE33" s="284"/>
      <c r="AK33" s="283">
        <v>0</v>
      </c>
      <c r="AL33" s="284"/>
      <c r="AM33" s="284"/>
      <c r="AN33" s="284"/>
      <c r="AO33" s="284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290" t="s">
        <v>50</v>
      </c>
      <c r="Y35" s="291"/>
      <c r="Z35" s="291"/>
      <c r="AA35" s="291"/>
      <c r="AB35" s="291"/>
      <c r="AC35" s="39"/>
      <c r="AD35" s="39"/>
      <c r="AE35" s="39"/>
      <c r="AF35" s="39"/>
      <c r="AG35" s="39"/>
      <c r="AH35" s="39"/>
      <c r="AI35" s="39"/>
      <c r="AJ35" s="39"/>
      <c r="AK35" s="292">
        <f>SUM(AK26:AK33)</f>
        <v>0</v>
      </c>
      <c r="AL35" s="291"/>
      <c r="AM35" s="291"/>
      <c r="AN35" s="291"/>
      <c r="AO35" s="293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14</v>
      </c>
      <c r="L44" s="3" t="str">
        <f>K5</f>
        <v>Han_168</v>
      </c>
      <c r="AR44" s="45"/>
    </row>
    <row r="45" spans="2:44" s="4" customFormat="1" ht="36.95" customHeight="1">
      <c r="B45" s="46"/>
      <c r="C45" s="47" t="s">
        <v>17</v>
      </c>
      <c r="L45" s="302" t="str">
        <f>K6</f>
        <v>Učebny pro výuku dentální hygieny Slezská univerzita</v>
      </c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Bezručovo náměstí 14, Opava</v>
      </c>
      <c r="AI47" s="27" t="s">
        <v>23</v>
      </c>
      <c r="AM47" s="304" t="str">
        <f>IF(AN8="","",AN8)</f>
        <v>14. 2. 2019</v>
      </c>
      <c r="AN47" s="304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Slezská univerzita v Opavě</v>
      </c>
      <c r="AI49" s="27" t="s">
        <v>31</v>
      </c>
      <c r="AM49" s="300" t="str">
        <f>IF(E17="","",E17)</f>
        <v>Ing. Barbora Marenčáková</v>
      </c>
      <c r="AN49" s="301"/>
      <c r="AO49" s="301"/>
      <c r="AP49" s="301"/>
      <c r="AR49" s="32"/>
      <c r="AS49" s="296" t="s">
        <v>52</v>
      </c>
      <c r="AT49" s="297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300" t="str">
        <f>IF(E20="","",E20)</f>
        <v xml:space="preserve"> </v>
      </c>
      <c r="AN50" s="301"/>
      <c r="AO50" s="301"/>
      <c r="AP50" s="301"/>
      <c r="AR50" s="32"/>
      <c r="AS50" s="298"/>
      <c r="AT50" s="299"/>
      <c r="AU50" s="52"/>
      <c r="AV50" s="52"/>
      <c r="AW50" s="52"/>
      <c r="AX50" s="52"/>
      <c r="AY50" s="52"/>
      <c r="AZ50" s="52"/>
      <c r="BA50" s="52"/>
      <c r="BB50" s="52"/>
      <c r="BC50" s="52"/>
      <c r="BD50" s="53"/>
    </row>
    <row r="51" spans="2:56" s="1" customFormat="1" ht="10.9" customHeight="1">
      <c r="B51" s="32"/>
      <c r="AR51" s="32"/>
      <c r="AS51" s="298"/>
      <c r="AT51" s="299"/>
      <c r="AU51" s="52"/>
      <c r="AV51" s="52"/>
      <c r="AW51" s="52"/>
      <c r="AX51" s="52"/>
      <c r="AY51" s="52"/>
      <c r="AZ51" s="52"/>
      <c r="BA51" s="52"/>
      <c r="BB51" s="52"/>
      <c r="BC51" s="52"/>
      <c r="BD51" s="53"/>
    </row>
    <row r="52" spans="2:56" s="1" customFormat="1" ht="29.25" customHeight="1">
      <c r="B52" s="32"/>
      <c r="C52" s="322" t="s">
        <v>53</v>
      </c>
      <c r="D52" s="313"/>
      <c r="E52" s="313"/>
      <c r="F52" s="313"/>
      <c r="G52" s="313"/>
      <c r="H52" s="54"/>
      <c r="I52" s="312" t="s">
        <v>54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4" t="s">
        <v>55</v>
      </c>
      <c r="AH52" s="313"/>
      <c r="AI52" s="313"/>
      <c r="AJ52" s="313"/>
      <c r="AK52" s="313"/>
      <c r="AL52" s="313"/>
      <c r="AM52" s="313"/>
      <c r="AN52" s="312" t="s">
        <v>56</v>
      </c>
      <c r="AO52" s="313"/>
      <c r="AP52" s="313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70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320">
        <f>ROUND(AG55+AG57+AG58,2)</f>
        <v>0</v>
      </c>
      <c r="AH54" s="320"/>
      <c r="AI54" s="320"/>
      <c r="AJ54" s="320"/>
      <c r="AK54" s="320"/>
      <c r="AL54" s="320"/>
      <c r="AM54" s="320"/>
      <c r="AN54" s="321">
        <f>SUM(AG54,AT54)</f>
        <v>0</v>
      </c>
      <c r="AO54" s="321"/>
      <c r="AP54" s="321"/>
      <c r="AQ54" s="64" t="s">
        <v>3</v>
      </c>
      <c r="AR54" s="60"/>
      <c r="AS54" s="65">
        <f>ROUND(AS55+AS57+AS58,2)</f>
        <v>0</v>
      </c>
      <c r="AT54" s="66">
        <f>ROUND(SUM(AV54:AW54),2)</f>
        <v>0</v>
      </c>
      <c r="AU54" s="67">
        <f>ROUND(AU55+AU57+AU58,5)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ROUND(AZ55+AZ57+AZ58,2)</f>
        <v>0</v>
      </c>
      <c r="BA54" s="66">
        <f>ROUND(BA55+BA57+BA58,2)</f>
        <v>0</v>
      </c>
      <c r="BB54" s="66">
        <f>ROUND(BB55+BB57+BB58,2)</f>
        <v>0</v>
      </c>
      <c r="BC54" s="66">
        <f>ROUND(BC55+BC57+BC58,2)</f>
        <v>0</v>
      </c>
      <c r="BD54" s="68">
        <f>ROUND(BD55+BD57+BD58,2)</f>
        <v>0</v>
      </c>
      <c r="BS54" s="69" t="s">
        <v>71</v>
      </c>
      <c r="BT54" s="69" t="s">
        <v>72</v>
      </c>
      <c r="BU54" s="70" t="s">
        <v>73</v>
      </c>
      <c r="BV54" s="69" t="s">
        <v>74</v>
      </c>
      <c r="BW54" s="69" t="s">
        <v>5</v>
      </c>
      <c r="BX54" s="69" t="s">
        <v>75</v>
      </c>
      <c r="CL54" s="69" t="s">
        <v>3</v>
      </c>
    </row>
    <row r="55" spans="2:91" s="6" customFormat="1" ht="16.5" customHeight="1">
      <c r="B55" s="71"/>
      <c r="C55" s="72"/>
      <c r="D55" s="323" t="s">
        <v>76</v>
      </c>
      <c r="E55" s="323"/>
      <c r="F55" s="323"/>
      <c r="G55" s="323"/>
      <c r="H55" s="323"/>
      <c r="I55" s="73"/>
      <c r="J55" s="323" t="s">
        <v>77</v>
      </c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17">
        <f>ROUND(AG56,2)</f>
        <v>0</v>
      </c>
      <c r="AH55" s="316"/>
      <c r="AI55" s="316"/>
      <c r="AJ55" s="316"/>
      <c r="AK55" s="316"/>
      <c r="AL55" s="316"/>
      <c r="AM55" s="316"/>
      <c r="AN55" s="315">
        <f>SUM(AG55,AT55)</f>
        <v>0</v>
      </c>
      <c r="AO55" s="316"/>
      <c r="AP55" s="316"/>
      <c r="AQ55" s="74" t="s">
        <v>78</v>
      </c>
      <c r="AR55" s="71"/>
      <c r="AS55" s="75">
        <f>ROUND(AS56,2)</f>
        <v>0</v>
      </c>
      <c r="AT55" s="76">
        <f>ROUND(SUM(AV55:AW55),2)</f>
        <v>0</v>
      </c>
      <c r="AU55" s="77">
        <f>ROUND(AU56,5)</f>
        <v>0</v>
      </c>
      <c r="AV55" s="76">
        <f>ROUND(AZ55*L29,2)</f>
        <v>0</v>
      </c>
      <c r="AW55" s="76">
        <f>ROUND(BA55*L30,2)</f>
        <v>0</v>
      </c>
      <c r="AX55" s="76">
        <f>ROUND(BB55*L29,2)</f>
        <v>0</v>
      </c>
      <c r="AY55" s="76">
        <f>ROUND(BC55*L30,2)</f>
        <v>0</v>
      </c>
      <c r="AZ55" s="76">
        <f>ROUND(AZ56,2)</f>
        <v>0</v>
      </c>
      <c r="BA55" s="76">
        <f>ROUND(BA56,2)</f>
        <v>0</v>
      </c>
      <c r="BB55" s="76">
        <f>ROUND(BB56,2)</f>
        <v>0</v>
      </c>
      <c r="BC55" s="76">
        <f>ROUND(BC56,2)</f>
        <v>0</v>
      </c>
      <c r="BD55" s="78">
        <f>ROUND(BD56,2)</f>
        <v>0</v>
      </c>
      <c r="BS55" s="79" t="s">
        <v>71</v>
      </c>
      <c r="BT55" s="79" t="s">
        <v>79</v>
      </c>
      <c r="BU55" s="79" t="s">
        <v>73</v>
      </c>
      <c r="BV55" s="79" t="s">
        <v>74</v>
      </c>
      <c r="BW55" s="79" t="s">
        <v>80</v>
      </c>
      <c r="BX55" s="79" t="s">
        <v>5</v>
      </c>
      <c r="CL55" s="79" t="s">
        <v>3</v>
      </c>
      <c r="CM55" s="79" t="s">
        <v>81</v>
      </c>
    </row>
    <row r="56" spans="1:90" s="3" customFormat="1" ht="16.5" customHeight="1">
      <c r="A56" s="80" t="s">
        <v>82</v>
      </c>
      <c r="B56" s="45"/>
      <c r="C56" s="9"/>
      <c r="D56" s="9"/>
      <c r="E56" s="324" t="s">
        <v>83</v>
      </c>
      <c r="F56" s="324"/>
      <c r="G56" s="324"/>
      <c r="H56" s="324"/>
      <c r="I56" s="324"/>
      <c r="J56" s="9"/>
      <c r="K56" s="324" t="s">
        <v>84</v>
      </c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18">
        <f>'D.1.1.1 - Stavební část'!J32</f>
        <v>0</v>
      </c>
      <c r="AH56" s="319"/>
      <c r="AI56" s="319"/>
      <c r="AJ56" s="319"/>
      <c r="AK56" s="319"/>
      <c r="AL56" s="319"/>
      <c r="AM56" s="319"/>
      <c r="AN56" s="318">
        <f>SUM(AG56,AT56)</f>
        <v>0</v>
      </c>
      <c r="AO56" s="319"/>
      <c r="AP56" s="319"/>
      <c r="AQ56" s="81" t="s">
        <v>85</v>
      </c>
      <c r="AR56" s="45"/>
      <c r="AS56" s="82">
        <v>0</v>
      </c>
      <c r="AT56" s="83">
        <f>ROUND(SUM(AV56:AW56),2)</f>
        <v>0</v>
      </c>
      <c r="AU56" s="84">
        <f>'D.1.1.1 - Stavební část'!P103</f>
        <v>0</v>
      </c>
      <c r="AV56" s="83">
        <f>'D.1.1.1 - Stavební část'!J35</f>
        <v>0</v>
      </c>
      <c r="AW56" s="83">
        <f>'D.1.1.1 - Stavební část'!J36</f>
        <v>0</v>
      </c>
      <c r="AX56" s="83">
        <f>'D.1.1.1 - Stavební část'!J37</f>
        <v>0</v>
      </c>
      <c r="AY56" s="83">
        <f>'D.1.1.1 - Stavební část'!J38</f>
        <v>0</v>
      </c>
      <c r="AZ56" s="83">
        <f>'D.1.1.1 - Stavební část'!F35</f>
        <v>0</v>
      </c>
      <c r="BA56" s="83">
        <f>'D.1.1.1 - Stavební část'!F36</f>
        <v>0</v>
      </c>
      <c r="BB56" s="83">
        <f>'D.1.1.1 - Stavební část'!F37</f>
        <v>0</v>
      </c>
      <c r="BC56" s="83">
        <f>'D.1.1.1 - Stavební část'!F38</f>
        <v>0</v>
      </c>
      <c r="BD56" s="85">
        <f>'D.1.1.1 - Stavební část'!F39</f>
        <v>0</v>
      </c>
      <c r="BT56" s="25" t="s">
        <v>81</v>
      </c>
      <c r="BV56" s="25" t="s">
        <v>74</v>
      </c>
      <c r="BW56" s="25" t="s">
        <v>86</v>
      </c>
      <c r="BX56" s="25" t="s">
        <v>80</v>
      </c>
      <c r="CL56" s="25" t="s">
        <v>3</v>
      </c>
    </row>
    <row r="57" spans="1:91" s="6" customFormat="1" ht="16.5" customHeight="1">
      <c r="A57" s="80" t="s">
        <v>82</v>
      </c>
      <c r="B57" s="71"/>
      <c r="C57" s="72"/>
      <c r="D57" s="323" t="s">
        <v>87</v>
      </c>
      <c r="E57" s="323"/>
      <c r="F57" s="323"/>
      <c r="G57" s="323"/>
      <c r="H57" s="323"/>
      <c r="I57" s="73"/>
      <c r="J57" s="323" t="s">
        <v>88</v>
      </c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15">
        <f>'D.1.4.1 - Zdravotechnika'!J30</f>
        <v>0</v>
      </c>
      <c r="AH57" s="316"/>
      <c r="AI57" s="316"/>
      <c r="AJ57" s="316"/>
      <c r="AK57" s="316"/>
      <c r="AL57" s="316"/>
      <c r="AM57" s="316"/>
      <c r="AN57" s="315">
        <f>SUM(AG57,AT57)</f>
        <v>0</v>
      </c>
      <c r="AO57" s="316"/>
      <c r="AP57" s="316"/>
      <c r="AQ57" s="74" t="s">
        <v>78</v>
      </c>
      <c r="AR57" s="71"/>
      <c r="AS57" s="75">
        <v>0</v>
      </c>
      <c r="AT57" s="76">
        <f>ROUND(SUM(AV57:AW57),2)</f>
        <v>0</v>
      </c>
      <c r="AU57" s="77">
        <f>'D.1.4.1 - Zdravotechnika'!P88</f>
        <v>0</v>
      </c>
      <c r="AV57" s="76">
        <f>'D.1.4.1 - Zdravotechnika'!J33</f>
        <v>0</v>
      </c>
      <c r="AW57" s="76">
        <f>'D.1.4.1 - Zdravotechnika'!J34</f>
        <v>0</v>
      </c>
      <c r="AX57" s="76">
        <f>'D.1.4.1 - Zdravotechnika'!J35</f>
        <v>0</v>
      </c>
      <c r="AY57" s="76">
        <f>'D.1.4.1 - Zdravotechnika'!J36</f>
        <v>0</v>
      </c>
      <c r="AZ57" s="76">
        <f>'D.1.4.1 - Zdravotechnika'!F33</f>
        <v>0</v>
      </c>
      <c r="BA57" s="76">
        <f>'D.1.4.1 - Zdravotechnika'!F34</f>
        <v>0</v>
      </c>
      <c r="BB57" s="76">
        <f>'D.1.4.1 - Zdravotechnika'!F35</f>
        <v>0</v>
      </c>
      <c r="BC57" s="76">
        <f>'D.1.4.1 - Zdravotechnika'!F36</f>
        <v>0</v>
      </c>
      <c r="BD57" s="78">
        <f>'D.1.4.1 - Zdravotechnika'!F37</f>
        <v>0</v>
      </c>
      <c r="BT57" s="79" t="s">
        <v>79</v>
      </c>
      <c r="BV57" s="79" t="s">
        <v>74</v>
      </c>
      <c r="BW57" s="79" t="s">
        <v>89</v>
      </c>
      <c r="BX57" s="79" t="s">
        <v>5</v>
      </c>
      <c r="CL57" s="79" t="s">
        <v>3</v>
      </c>
      <c r="CM57" s="79" t="s">
        <v>81</v>
      </c>
    </row>
    <row r="58" spans="1:91" s="6" customFormat="1" ht="16.5" customHeight="1">
      <c r="A58" s="80" t="s">
        <v>82</v>
      </c>
      <c r="B58" s="71"/>
      <c r="C58" s="72"/>
      <c r="D58" s="323" t="s">
        <v>90</v>
      </c>
      <c r="E58" s="323"/>
      <c r="F58" s="323"/>
      <c r="G58" s="323"/>
      <c r="H58" s="323"/>
      <c r="I58" s="73"/>
      <c r="J58" s="323" t="s">
        <v>91</v>
      </c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15">
        <f>'D.1.4.2 - Silnoproudá ele...'!J30</f>
        <v>0</v>
      </c>
      <c r="AH58" s="316"/>
      <c r="AI58" s="316"/>
      <c r="AJ58" s="316"/>
      <c r="AK58" s="316"/>
      <c r="AL58" s="316"/>
      <c r="AM58" s="316"/>
      <c r="AN58" s="315">
        <f>SUM(AG58,AT58)</f>
        <v>0</v>
      </c>
      <c r="AO58" s="316"/>
      <c r="AP58" s="316"/>
      <c r="AQ58" s="74" t="s">
        <v>78</v>
      </c>
      <c r="AR58" s="71"/>
      <c r="AS58" s="86">
        <v>0</v>
      </c>
      <c r="AT58" s="87">
        <f>ROUND(SUM(AV58:AW58),2)</f>
        <v>0</v>
      </c>
      <c r="AU58" s="88">
        <f>'D.1.4.2 - Silnoproudá ele...'!P87</f>
        <v>0</v>
      </c>
      <c r="AV58" s="87">
        <f>'D.1.4.2 - Silnoproudá ele...'!J33</f>
        <v>0</v>
      </c>
      <c r="AW58" s="87">
        <f>'D.1.4.2 - Silnoproudá ele...'!J34</f>
        <v>0</v>
      </c>
      <c r="AX58" s="87">
        <f>'D.1.4.2 - Silnoproudá ele...'!J35</f>
        <v>0</v>
      </c>
      <c r="AY58" s="87">
        <f>'D.1.4.2 - Silnoproudá ele...'!J36</f>
        <v>0</v>
      </c>
      <c r="AZ58" s="87">
        <f>'D.1.4.2 - Silnoproudá ele...'!F33</f>
        <v>0</v>
      </c>
      <c r="BA58" s="87">
        <f>'D.1.4.2 - Silnoproudá ele...'!F34</f>
        <v>0</v>
      </c>
      <c r="BB58" s="87">
        <f>'D.1.4.2 - Silnoproudá ele...'!F35</f>
        <v>0</v>
      </c>
      <c r="BC58" s="87">
        <f>'D.1.4.2 - Silnoproudá ele...'!F36</f>
        <v>0</v>
      </c>
      <c r="BD58" s="89">
        <f>'D.1.4.2 - Silnoproudá ele...'!F37</f>
        <v>0</v>
      </c>
      <c r="BT58" s="79" t="s">
        <v>79</v>
      </c>
      <c r="BV58" s="79" t="s">
        <v>74</v>
      </c>
      <c r="BW58" s="79" t="s">
        <v>92</v>
      </c>
      <c r="BX58" s="79" t="s">
        <v>5</v>
      </c>
      <c r="CL58" s="79" t="s">
        <v>3</v>
      </c>
      <c r="CM58" s="79" t="s">
        <v>81</v>
      </c>
    </row>
    <row r="59" spans="2:44" s="1" customFormat="1" ht="30" customHeight="1">
      <c r="B59" s="32"/>
      <c r="AR59" s="32"/>
    </row>
    <row r="60" spans="2:44" s="1" customFormat="1" ht="6.9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32"/>
    </row>
  </sheetData>
  <mergeCells count="54">
    <mergeCell ref="D57:H57"/>
    <mergeCell ref="J57:AF57"/>
    <mergeCell ref="D58:H58"/>
    <mergeCell ref="J58:AF58"/>
    <mergeCell ref="C52:G52"/>
    <mergeCell ref="I52:AF52"/>
    <mergeCell ref="D55:H55"/>
    <mergeCell ref="J55:AF55"/>
    <mergeCell ref="E56:I56"/>
    <mergeCell ref="K56:AF56"/>
    <mergeCell ref="AN56:AP56"/>
    <mergeCell ref="AG56:AM56"/>
    <mergeCell ref="AN57:AP57"/>
    <mergeCell ref="AG57:AM57"/>
    <mergeCell ref="AN58:AP58"/>
    <mergeCell ref="AG58:AM58"/>
    <mergeCell ref="L33:P33"/>
    <mergeCell ref="AN52:AP52"/>
    <mergeCell ref="AG52:AM52"/>
    <mergeCell ref="AN55:AP55"/>
    <mergeCell ref="AG55:AM55"/>
    <mergeCell ref="AG54:AM54"/>
    <mergeCell ref="AN54:AP54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6" location="'D.1.1.1 - Stavební část'!C2" display="/"/>
    <hyperlink ref="A57" location="'D.1.4.1 - Zdravotechnika'!C2" display="/"/>
    <hyperlink ref="A58" location="'D.1.4.2 - Silnoproudá el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94" t="s">
        <v>6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93</v>
      </c>
      <c r="L4" s="20"/>
      <c r="M4" s="92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25" t="str">
        <f>'Rekapitulace stavby'!K6</f>
        <v>Učebny pro výuku dentální hygieny Slezská univerzita</v>
      </c>
      <c r="F7" s="326"/>
      <c r="G7" s="326"/>
      <c r="H7" s="326"/>
      <c r="L7" s="20"/>
    </row>
    <row r="8" spans="2:12" ht="12" customHeight="1">
      <c r="B8" s="20"/>
      <c r="D8" s="27" t="s">
        <v>94</v>
      </c>
      <c r="L8" s="20"/>
    </row>
    <row r="9" spans="2:12" s="1" customFormat="1" ht="16.5" customHeight="1">
      <c r="B9" s="32"/>
      <c r="E9" s="325" t="s">
        <v>95</v>
      </c>
      <c r="F9" s="327"/>
      <c r="G9" s="327"/>
      <c r="H9" s="327"/>
      <c r="I9" s="93"/>
      <c r="L9" s="32"/>
    </row>
    <row r="10" spans="2:12" s="1" customFormat="1" ht="12" customHeight="1">
      <c r="B10" s="32"/>
      <c r="D10" s="27" t="s">
        <v>96</v>
      </c>
      <c r="I10" s="93"/>
      <c r="L10" s="32"/>
    </row>
    <row r="11" spans="2:12" s="1" customFormat="1" ht="36.95" customHeight="1">
      <c r="B11" s="32"/>
      <c r="E11" s="302" t="s">
        <v>97</v>
      </c>
      <c r="F11" s="327"/>
      <c r="G11" s="327"/>
      <c r="H11" s="327"/>
      <c r="I11" s="93"/>
      <c r="L11" s="32"/>
    </row>
    <row r="12" spans="2:12" s="1" customFormat="1" ht="11.25">
      <c r="B12" s="32"/>
      <c r="I12" s="93"/>
      <c r="L12" s="32"/>
    </row>
    <row r="13" spans="2:12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14. 2. 2019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25" t="s">
        <v>3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28" t="str">
        <f>'Rekapitulace stavby'!E14</f>
        <v>Vyplň údaj</v>
      </c>
      <c r="F20" s="305"/>
      <c r="G20" s="305"/>
      <c r="H20" s="305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26</v>
      </c>
      <c r="J22" s="25" t="s">
        <v>3</v>
      </c>
      <c r="L22" s="32"/>
    </row>
    <row r="23" spans="2:12" s="1" customFormat="1" ht="18" customHeight="1">
      <c r="B23" s="32"/>
      <c r="E23" s="25" t="s">
        <v>32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34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36</v>
      </c>
      <c r="I28" s="93"/>
      <c r="L28" s="32"/>
    </row>
    <row r="29" spans="2:12" s="7" customFormat="1" ht="16.5" customHeight="1">
      <c r="B29" s="95"/>
      <c r="E29" s="309" t="s">
        <v>3</v>
      </c>
      <c r="F29" s="309"/>
      <c r="G29" s="309"/>
      <c r="H29" s="30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38</v>
      </c>
      <c r="I32" s="93"/>
      <c r="J32" s="63">
        <f>ROUND(J103,2)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99" t="s">
        <v>39</v>
      </c>
      <c r="J34" s="35" t="s">
        <v>41</v>
      </c>
      <c r="L34" s="32"/>
    </row>
    <row r="35" spans="2:12" s="1" customFormat="1" ht="14.45" customHeight="1">
      <c r="B35" s="32"/>
      <c r="D35" s="100" t="s">
        <v>42</v>
      </c>
      <c r="E35" s="27" t="s">
        <v>43</v>
      </c>
      <c r="F35" s="101">
        <f>ROUND((SUM(BE103:BE378)),2)</f>
        <v>0</v>
      </c>
      <c r="I35" s="102">
        <v>0.21</v>
      </c>
      <c r="J35" s="101">
        <f>ROUND(((SUM(BE103:BE378))*I35),2)</f>
        <v>0</v>
      </c>
      <c r="L35" s="32"/>
    </row>
    <row r="36" spans="2:12" s="1" customFormat="1" ht="14.45" customHeight="1">
      <c r="B36" s="32"/>
      <c r="E36" s="27" t="s">
        <v>44</v>
      </c>
      <c r="F36" s="101">
        <f>ROUND((SUM(BF103:BF378)),2)</f>
        <v>0</v>
      </c>
      <c r="I36" s="102">
        <v>0.15</v>
      </c>
      <c r="J36" s="101">
        <f>ROUND(((SUM(BF103:BF378))*I36),2)</f>
        <v>0</v>
      </c>
      <c r="L36" s="32"/>
    </row>
    <row r="37" spans="2:12" s="1" customFormat="1" ht="14.45" customHeight="1" hidden="1">
      <c r="B37" s="32"/>
      <c r="E37" s="27" t="s">
        <v>45</v>
      </c>
      <c r="F37" s="101">
        <f>ROUND((SUM(BG103:BG378)),2)</f>
        <v>0</v>
      </c>
      <c r="I37" s="102">
        <v>0.21</v>
      </c>
      <c r="J37" s="101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101">
        <f>ROUND((SUM(BH103:BH378)),2)</f>
        <v>0</v>
      </c>
      <c r="I38" s="102">
        <v>0.15</v>
      </c>
      <c r="J38" s="101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101">
        <f>ROUND((SUM(BI103:BI378)),2)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48</v>
      </c>
      <c r="E41" s="54"/>
      <c r="F41" s="54"/>
      <c r="G41" s="105" t="s">
        <v>49</v>
      </c>
      <c r="H41" s="106" t="s">
        <v>50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customHeight="1">
      <c r="B47" s="32"/>
      <c r="C47" s="21" t="s">
        <v>98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25" t="str">
        <f>E7</f>
        <v>Učebny pro výuku dentální hygieny Slezská univerzita</v>
      </c>
      <c r="F50" s="326"/>
      <c r="G50" s="326"/>
      <c r="H50" s="326"/>
      <c r="I50" s="93"/>
      <c r="L50" s="32"/>
    </row>
    <row r="51" spans="2:12" ht="12" customHeight="1">
      <c r="B51" s="20"/>
      <c r="C51" s="27" t="s">
        <v>94</v>
      </c>
      <c r="L51" s="20"/>
    </row>
    <row r="52" spans="2:12" s="1" customFormat="1" ht="16.5" customHeight="1">
      <c r="B52" s="32"/>
      <c r="E52" s="325" t="s">
        <v>95</v>
      </c>
      <c r="F52" s="327"/>
      <c r="G52" s="327"/>
      <c r="H52" s="327"/>
      <c r="I52" s="93"/>
      <c r="L52" s="32"/>
    </row>
    <row r="53" spans="2:12" s="1" customFormat="1" ht="12" customHeight="1">
      <c r="B53" s="32"/>
      <c r="C53" s="27" t="s">
        <v>96</v>
      </c>
      <c r="I53" s="93"/>
      <c r="L53" s="32"/>
    </row>
    <row r="54" spans="2:12" s="1" customFormat="1" ht="16.5" customHeight="1">
      <c r="B54" s="32"/>
      <c r="E54" s="302" t="str">
        <f>E11</f>
        <v>D.1.1.1 - Stavební část</v>
      </c>
      <c r="F54" s="327"/>
      <c r="G54" s="327"/>
      <c r="H54" s="32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25" t="str">
        <f>F14</f>
        <v>Bezručovo náměstí 14, Opava</v>
      </c>
      <c r="I56" s="94" t="s">
        <v>23</v>
      </c>
      <c r="J56" s="49" t="str">
        <f>IF(J14="","",J14)</f>
        <v>14. 2. 2019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7.95" customHeight="1">
      <c r="B58" s="32"/>
      <c r="C58" s="27" t="s">
        <v>25</v>
      </c>
      <c r="F58" s="25" t="str">
        <f>E17</f>
        <v>Slezská univerzita v Opavě</v>
      </c>
      <c r="I58" s="94" t="s">
        <v>31</v>
      </c>
      <c r="J58" s="30" t="str">
        <f>E23</f>
        <v>Ing. Barbora Marenčáková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94" t="s">
        <v>34</v>
      </c>
      <c r="J59" s="30" t="str">
        <f>E26</f>
        <v xml:space="preserve"> 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2" t="s">
        <v>99</v>
      </c>
      <c r="D61" s="103"/>
      <c r="E61" s="103"/>
      <c r="F61" s="103"/>
      <c r="G61" s="103"/>
      <c r="H61" s="103"/>
      <c r="I61" s="113"/>
      <c r="J61" s="114" t="s">
        <v>100</v>
      </c>
      <c r="K61" s="103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5" t="s">
        <v>70</v>
      </c>
      <c r="I63" s="93"/>
      <c r="J63" s="63">
        <f>J103</f>
        <v>0</v>
      </c>
      <c r="L63" s="32"/>
      <c r="AU63" s="17" t="s">
        <v>101</v>
      </c>
    </row>
    <row r="64" spans="2:12" s="8" customFormat="1" ht="24.95" customHeight="1">
      <c r="B64" s="116"/>
      <c r="D64" s="117" t="s">
        <v>102</v>
      </c>
      <c r="E64" s="118"/>
      <c r="F64" s="118"/>
      <c r="G64" s="118"/>
      <c r="H64" s="118"/>
      <c r="I64" s="119"/>
      <c r="J64" s="120">
        <f>J104</f>
        <v>0</v>
      </c>
      <c r="L64" s="116"/>
    </row>
    <row r="65" spans="2:12" s="9" customFormat="1" ht="19.9" customHeight="1">
      <c r="B65" s="121"/>
      <c r="D65" s="122" t="s">
        <v>103</v>
      </c>
      <c r="E65" s="123"/>
      <c r="F65" s="123"/>
      <c r="G65" s="123"/>
      <c r="H65" s="123"/>
      <c r="I65" s="124"/>
      <c r="J65" s="125">
        <f>J105</f>
        <v>0</v>
      </c>
      <c r="L65" s="121"/>
    </row>
    <row r="66" spans="2:12" s="9" customFormat="1" ht="19.9" customHeight="1">
      <c r="B66" s="121"/>
      <c r="D66" s="122" t="s">
        <v>104</v>
      </c>
      <c r="E66" s="123"/>
      <c r="F66" s="123"/>
      <c r="G66" s="123"/>
      <c r="H66" s="123"/>
      <c r="I66" s="124"/>
      <c r="J66" s="125">
        <f>J116</f>
        <v>0</v>
      </c>
      <c r="L66" s="121"/>
    </row>
    <row r="67" spans="2:12" s="9" customFormat="1" ht="19.9" customHeight="1">
      <c r="B67" s="121"/>
      <c r="D67" s="122" t="s">
        <v>105</v>
      </c>
      <c r="E67" s="123"/>
      <c r="F67" s="123"/>
      <c r="G67" s="123"/>
      <c r="H67" s="123"/>
      <c r="I67" s="124"/>
      <c r="J67" s="125">
        <f>J142</f>
        <v>0</v>
      </c>
      <c r="L67" s="121"/>
    </row>
    <row r="68" spans="2:12" s="9" customFormat="1" ht="19.9" customHeight="1">
      <c r="B68" s="121"/>
      <c r="D68" s="122" t="s">
        <v>106</v>
      </c>
      <c r="E68" s="123"/>
      <c r="F68" s="123"/>
      <c r="G68" s="123"/>
      <c r="H68" s="123"/>
      <c r="I68" s="124"/>
      <c r="J68" s="125">
        <f>J150</f>
        <v>0</v>
      </c>
      <c r="L68" s="121"/>
    </row>
    <row r="69" spans="2:12" s="9" customFormat="1" ht="19.9" customHeight="1">
      <c r="B69" s="121"/>
      <c r="D69" s="122" t="s">
        <v>107</v>
      </c>
      <c r="E69" s="123"/>
      <c r="F69" s="123"/>
      <c r="G69" s="123"/>
      <c r="H69" s="123"/>
      <c r="I69" s="124"/>
      <c r="J69" s="125">
        <f>J192</f>
        <v>0</v>
      </c>
      <c r="L69" s="121"/>
    </row>
    <row r="70" spans="2:12" s="9" customFormat="1" ht="19.9" customHeight="1">
      <c r="B70" s="121"/>
      <c r="D70" s="122" t="s">
        <v>108</v>
      </c>
      <c r="E70" s="123"/>
      <c r="F70" s="123"/>
      <c r="G70" s="123"/>
      <c r="H70" s="123"/>
      <c r="I70" s="124"/>
      <c r="J70" s="125">
        <f>J199</f>
        <v>0</v>
      </c>
      <c r="L70" s="121"/>
    </row>
    <row r="71" spans="2:12" s="8" customFormat="1" ht="24.95" customHeight="1">
      <c r="B71" s="116"/>
      <c r="D71" s="117" t="s">
        <v>109</v>
      </c>
      <c r="E71" s="118"/>
      <c r="F71" s="118"/>
      <c r="G71" s="118"/>
      <c r="H71" s="118"/>
      <c r="I71" s="119"/>
      <c r="J71" s="120">
        <f>J201</f>
        <v>0</v>
      </c>
      <c r="L71" s="116"/>
    </row>
    <row r="72" spans="2:12" s="9" customFormat="1" ht="19.9" customHeight="1">
      <c r="B72" s="121"/>
      <c r="D72" s="122" t="s">
        <v>110</v>
      </c>
      <c r="E72" s="123"/>
      <c r="F72" s="123"/>
      <c r="G72" s="123"/>
      <c r="H72" s="123"/>
      <c r="I72" s="124"/>
      <c r="J72" s="125">
        <f>J202</f>
        <v>0</v>
      </c>
      <c r="L72" s="121"/>
    </row>
    <row r="73" spans="2:12" s="9" customFormat="1" ht="19.9" customHeight="1">
      <c r="B73" s="121"/>
      <c r="D73" s="122" t="s">
        <v>111</v>
      </c>
      <c r="E73" s="123"/>
      <c r="F73" s="123"/>
      <c r="G73" s="123"/>
      <c r="H73" s="123"/>
      <c r="I73" s="124"/>
      <c r="J73" s="125">
        <f>J205</f>
        <v>0</v>
      </c>
      <c r="L73" s="121"/>
    </row>
    <row r="74" spans="2:12" s="9" customFormat="1" ht="19.9" customHeight="1">
      <c r="B74" s="121"/>
      <c r="D74" s="122" t="s">
        <v>112</v>
      </c>
      <c r="E74" s="123"/>
      <c r="F74" s="123"/>
      <c r="G74" s="123"/>
      <c r="H74" s="123"/>
      <c r="I74" s="124"/>
      <c r="J74" s="125">
        <f>J207</f>
        <v>0</v>
      </c>
      <c r="L74" s="121"/>
    </row>
    <row r="75" spans="2:12" s="9" customFormat="1" ht="19.9" customHeight="1">
      <c r="B75" s="121"/>
      <c r="D75" s="122" t="s">
        <v>113</v>
      </c>
      <c r="E75" s="123"/>
      <c r="F75" s="123"/>
      <c r="G75" s="123"/>
      <c r="H75" s="123"/>
      <c r="I75" s="124"/>
      <c r="J75" s="125">
        <f>J220</f>
        <v>0</v>
      </c>
      <c r="L75" s="121"/>
    </row>
    <row r="76" spans="2:12" s="9" customFormat="1" ht="19.9" customHeight="1">
      <c r="B76" s="121"/>
      <c r="D76" s="122" t="s">
        <v>114</v>
      </c>
      <c r="E76" s="123"/>
      <c r="F76" s="123"/>
      <c r="G76" s="123"/>
      <c r="H76" s="123"/>
      <c r="I76" s="124"/>
      <c r="J76" s="125">
        <f>J238</f>
        <v>0</v>
      </c>
      <c r="L76" s="121"/>
    </row>
    <row r="77" spans="2:12" s="9" customFormat="1" ht="19.9" customHeight="1">
      <c r="B77" s="121"/>
      <c r="D77" s="122" t="s">
        <v>115</v>
      </c>
      <c r="E77" s="123"/>
      <c r="F77" s="123"/>
      <c r="G77" s="123"/>
      <c r="H77" s="123"/>
      <c r="I77" s="124"/>
      <c r="J77" s="125">
        <f>J256</f>
        <v>0</v>
      </c>
      <c r="L77" s="121"/>
    </row>
    <row r="78" spans="2:12" s="9" customFormat="1" ht="19.9" customHeight="1">
      <c r="B78" s="121"/>
      <c r="D78" s="122" t="s">
        <v>116</v>
      </c>
      <c r="E78" s="123"/>
      <c r="F78" s="123"/>
      <c r="G78" s="123"/>
      <c r="H78" s="123"/>
      <c r="I78" s="124"/>
      <c r="J78" s="125">
        <f>J277</f>
        <v>0</v>
      </c>
      <c r="L78" s="121"/>
    </row>
    <row r="79" spans="2:12" s="9" customFormat="1" ht="19.9" customHeight="1">
      <c r="B79" s="121"/>
      <c r="D79" s="122" t="s">
        <v>117</v>
      </c>
      <c r="E79" s="123"/>
      <c r="F79" s="123"/>
      <c r="G79" s="123"/>
      <c r="H79" s="123"/>
      <c r="I79" s="124"/>
      <c r="J79" s="125">
        <f>J321</f>
        <v>0</v>
      </c>
      <c r="L79" s="121"/>
    </row>
    <row r="80" spans="2:12" s="9" customFormat="1" ht="19.9" customHeight="1">
      <c r="B80" s="121"/>
      <c r="D80" s="122" t="s">
        <v>118</v>
      </c>
      <c r="E80" s="123"/>
      <c r="F80" s="123"/>
      <c r="G80" s="123"/>
      <c r="H80" s="123"/>
      <c r="I80" s="124"/>
      <c r="J80" s="125">
        <f>J352</f>
        <v>0</v>
      </c>
      <c r="L80" s="121"/>
    </row>
    <row r="81" spans="2:12" s="9" customFormat="1" ht="19.9" customHeight="1">
      <c r="B81" s="121"/>
      <c r="D81" s="122" t="s">
        <v>119</v>
      </c>
      <c r="E81" s="123"/>
      <c r="F81" s="123"/>
      <c r="G81" s="123"/>
      <c r="H81" s="123"/>
      <c r="I81" s="124"/>
      <c r="J81" s="125">
        <f>J361</f>
        <v>0</v>
      </c>
      <c r="L81" s="121"/>
    </row>
    <row r="82" spans="2:12" s="1" customFormat="1" ht="21.75" customHeight="1">
      <c r="B82" s="32"/>
      <c r="I82" s="93"/>
      <c r="L82" s="32"/>
    </row>
    <row r="83" spans="2:12" s="1" customFormat="1" ht="6.95" customHeight="1">
      <c r="B83" s="41"/>
      <c r="C83" s="42"/>
      <c r="D83" s="42"/>
      <c r="E83" s="42"/>
      <c r="F83" s="42"/>
      <c r="G83" s="42"/>
      <c r="H83" s="42"/>
      <c r="I83" s="110"/>
      <c r="J83" s="42"/>
      <c r="K83" s="42"/>
      <c r="L83" s="32"/>
    </row>
    <row r="87" spans="2:12" s="1" customFormat="1" ht="6.95" customHeight="1">
      <c r="B87" s="43"/>
      <c r="C87" s="44"/>
      <c r="D87" s="44"/>
      <c r="E87" s="44"/>
      <c r="F87" s="44"/>
      <c r="G87" s="44"/>
      <c r="H87" s="44"/>
      <c r="I87" s="111"/>
      <c r="J87" s="44"/>
      <c r="K87" s="44"/>
      <c r="L87" s="32"/>
    </row>
    <row r="88" spans="2:12" s="1" customFormat="1" ht="24.95" customHeight="1">
      <c r="B88" s="32"/>
      <c r="C88" s="21" t="s">
        <v>120</v>
      </c>
      <c r="I88" s="93"/>
      <c r="L88" s="32"/>
    </row>
    <row r="89" spans="2:12" s="1" customFormat="1" ht="6.95" customHeight="1">
      <c r="B89" s="32"/>
      <c r="I89" s="93"/>
      <c r="L89" s="32"/>
    </row>
    <row r="90" spans="2:12" s="1" customFormat="1" ht="12" customHeight="1">
      <c r="B90" s="32"/>
      <c r="C90" s="27" t="s">
        <v>17</v>
      </c>
      <c r="I90" s="93"/>
      <c r="L90" s="32"/>
    </row>
    <row r="91" spans="2:12" s="1" customFormat="1" ht="16.5" customHeight="1">
      <c r="B91" s="32"/>
      <c r="E91" s="325" t="str">
        <f>E7</f>
        <v>Učebny pro výuku dentální hygieny Slezská univerzita</v>
      </c>
      <c r="F91" s="326"/>
      <c r="G91" s="326"/>
      <c r="H91" s="326"/>
      <c r="I91" s="93"/>
      <c r="L91" s="32"/>
    </row>
    <row r="92" spans="2:12" ht="12" customHeight="1">
      <c r="B92" s="20"/>
      <c r="C92" s="27" t="s">
        <v>94</v>
      </c>
      <c r="L92" s="20"/>
    </row>
    <row r="93" spans="2:12" s="1" customFormat="1" ht="16.5" customHeight="1">
      <c r="B93" s="32"/>
      <c r="E93" s="325" t="s">
        <v>95</v>
      </c>
      <c r="F93" s="327"/>
      <c r="G93" s="327"/>
      <c r="H93" s="327"/>
      <c r="I93" s="93"/>
      <c r="L93" s="32"/>
    </row>
    <row r="94" spans="2:12" s="1" customFormat="1" ht="12" customHeight="1">
      <c r="B94" s="32"/>
      <c r="C94" s="27" t="s">
        <v>96</v>
      </c>
      <c r="I94" s="93"/>
      <c r="L94" s="32"/>
    </row>
    <row r="95" spans="2:12" s="1" customFormat="1" ht="16.5" customHeight="1">
      <c r="B95" s="32"/>
      <c r="E95" s="302" t="str">
        <f>E11</f>
        <v>D.1.1.1 - Stavební část</v>
      </c>
      <c r="F95" s="327"/>
      <c r="G95" s="327"/>
      <c r="H95" s="327"/>
      <c r="I95" s="93"/>
      <c r="L95" s="32"/>
    </row>
    <row r="96" spans="2:12" s="1" customFormat="1" ht="6.95" customHeight="1">
      <c r="B96" s="32"/>
      <c r="I96" s="93"/>
      <c r="L96" s="32"/>
    </row>
    <row r="97" spans="2:12" s="1" customFormat="1" ht="12" customHeight="1">
      <c r="B97" s="32"/>
      <c r="C97" s="27" t="s">
        <v>21</v>
      </c>
      <c r="F97" s="25" t="str">
        <f>F14</f>
        <v>Bezručovo náměstí 14, Opava</v>
      </c>
      <c r="I97" s="94" t="s">
        <v>23</v>
      </c>
      <c r="J97" s="49" t="str">
        <f>IF(J14="","",J14)</f>
        <v>14. 2. 2019</v>
      </c>
      <c r="L97" s="32"/>
    </row>
    <row r="98" spans="2:12" s="1" customFormat="1" ht="6.95" customHeight="1">
      <c r="B98" s="32"/>
      <c r="I98" s="93"/>
      <c r="L98" s="32"/>
    </row>
    <row r="99" spans="2:12" s="1" customFormat="1" ht="27.95" customHeight="1">
      <c r="B99" s="32"/>
      <c r="C99" s="27" t="s">
        <v>25</v>
      </c>
      <c r="F99" s="25" t="str">
        <f>E17</f>
        <v>Slezská univerzita v Opavě</v>
      </c>
      <c r="I99" s="94" t="s">
        <v>31</v>
      </c>
      <c r="J99" s="30" t="str">
        <f>E23</f>
        <v>Ing. Barbora Marenčáková</v>
      </c>
      <c r="L99" s="32"/>
    </row>
    <row r="100" spans="2:12" s="1" customFormat="1" ht="15.2" customHeight="1">
      <c r="B100" s="32"/>
      <c r="C100" s="27" t="s">
        <v>29</v>
      </c>
      <c r="F100" s="25" t="str">
        <f>IF(E20="","",E20)</f>
        <v>Vyplň údaj</v>
      </c>
      <c r="I100" s="94" t="s">
        <v>34</v>
      </c>
      <c r="J100" s="30" t="str">
        <f>E26</f>
        <v xml:space="preserve"> </v>
      </c>
      <c r="L100" s="32"/>
    </row>
    <row r="101" spans="2:12" s="1" customFormat="1" ht="10.35" customHeight="1">
      <c r="B101" s="32"/>
      <c r="I101" s="93"/>
      <c r="L101" s="32"/>
    </row>
    <row r="102" spans="2:20" s="10" customFormat="1" ht="29.25" customHeight="1">
      <c r="B102" s="126"/>
      <c r="C102" s="127" t="s">
        <v>121</v>
      </c>
      <c r="D102" s="128" t="s">
        <v>57</v>
      </c>
      <c r="E102" s="128" t="s">
        <v>53</v>
      </c>
      <c r="F102" s="128" t="s">
        <v>54</v>
      </c>
      <c r="G102" s="128" t="s">
        <v>122</v>
      </c>
      <c r="H102" s="128" t="s">
        <v>123</v>
      </c>
      <c r="I102" s="129" t="s">
        <v>124</v>
      </c>
      <c r="J102" s="128" t="s">
        <v>100</v>
      </c>
      <c r="K102" s="130" t="s">
        <v>125</v>
      </c>
      <c r="L102" s="126"/>
      <c r="M102" s="56" t="s">
        <v>3</v>
      </c>
      <c r="N102" s="57" t="s">
        <v>42</v>
      </c>
      <c r="O102" s="57" t="s">
        <v>126</v>
      </c>
      <c r="P102" s="57" t="s">
        <v>127</v>
      </c>
      <c r="Q102" s="57" t="s">
        <v>128</v>
      </c>
      <c r="R102" s="57" t="s">
        <v>129</v>
      </c>
      <c r="S102" s="57" t="s">
        <v>130</v>
      </c>
      <c r="T102" s="58" t="s">
        <v>131</v>
      </c>
    </row>
    <row r="103" spans="2:63" s="1" customFormat="1" ht="22.9" customHeight="1">
      <c r="B103" s="32"/>
      <c r="C103" s="61" t="s">
        <v>132</v>
      </c>
      <c r="I103" s="93"/>
      <c r="J103" s="131">
        <f>BK103</f>
        <v>0</v>
      </c>
      <c r="L103" s="32"/>
      <c r="M103" s="59"/>
      <c r="N103" s="50"/>
      <c r="O103" s="50"/>
      <c r="P103" s="132">
        <f>P104+P201</f>
        <v>0</v>
      </c>
      <c r="Q103" s="50"/>
      <c r="R103" s="132">
        <f>R104+R201</f>
        <v>20.07309747</v>
      </c>
      <c r="S103" s="50"/>
      <c r="T103" s="133">
        <f>T104+T201</f>
        <v>19.408332859999998</v>
      </c>
      <c r="AT103" s="17" t="s">
        <v>71</v>
      </c>
      <c r="AU103" s="17" t="s">
        <v>101</v>
      </c>
      <c r="BK103" s="134">
        <f>BK104+BK201</f>
        <v>0</v>
      </c>
    </row>
    <row r="104" spans="2:63" s="11" customFormat="1" ht="25.9" customHeight="1">
      <c r="B104" s="135"/>
      <c r="D104" s="136" t="s">
        <v>71</v>
      </c>
      <c r="E104" s="137" t="s">
        <v>133</v>
      </c>
      <c r="F104" s="137" t="s">
        <v>134</v>
      </c>
      <c r="I104" s="138"/>
      <c r="J104" s="139">
        <f>BK104</f>
        <v>0</v>
      </c>
      <c r="L104" s="135"/>
      <c r="M104" s="140"/>
      <c r="N104" s="141"/>
      <c r="O104" s="141"/>
      <c r="P104" s="142">
        <f>P105+P116+P142+P150+P192+P199</f>
        <v>0</v>
      </c>
      <c r="Q104" s="141"/>
      <c r="R104" s="142">
        <f>R105+R116+R142+R150+R192+R199</f>
        <v>12.508375000000001</v>
      </c>
      <c r="S104" s="141"/>
      <c r="T104" s="143">
        <f>T105+T116+T142+T150+T192+T199</f>
        <v>12.822439</v>
      </c>
      <c r="AR104" s="136" t="s">
        <v>79</v>
      </c>
      <c r="AT104" s="144" t="s">
        <v>71</v>
      </c>
      <c r="AU104" s="144" t="s">
        <v>72</v>
      </c>
      <c r="AY104" s="136" t="s">
        <v>135</v>
      </c>
      <c r="BK104" s="145">
        <f>BK105+BK116+BK142+BK150+BK192+BK199</f>
        <v>0</v>
      </c>
    </row>
    <row r="105" spans="2:63" s="11" customFormat="1" ht="22.9" customHeight="1">
      <c r="B105" s="135"/>
      <c r="D105" s="136" t="s">
        <v>71</v>
      </c>
      <c r="E105" s="146" t="s">
        <v>136</v>
      </c>
      <c r="F105" s="146" t="s">
        <v>137</v>
      </c>
      <c r="I105" s="138"/>
      <c r="J105" s="147">
        <f>BK105</f>
        <v>0</v>
      </c>
      <c r="L105" s="135"/>
      <c r="M105" s="140"/>
      <c r="N105" s="141"/>
      <c r="O105" s="141"/>
      <c r="P105" s="142">
        <f>SUM(P106:P115)</f>
        <v>0</v>
      </c>
      <c r="Q105" s="141"/>
      <c r="R105" s="142">
        <f>SUM(R106:R115)</f>
        <v>8.67272</v>
      </c>
      <c r="S105" s="141"/>
      <c r="T105" s="143">
        <f>SUM(T106:T115)</f>
        <v>0</v>
      </c>
      <c r="AR105" s="136" t="s">
        <v>79</v>
      </c>
      <c r="AT105" s="144" t="s">
        <v>71</v>
      </c>
      <c r="AU105" s="144" t="s">
        <v>79</v>
      </c>
      <c r="AY105" s="136" t="s">
        <v>135</v>
      </c>
      <c r="BK105" s="145">
        <f>SUM(BK106:BK115)</f>
        <v>0</v>
      </c>
    </row>
    <row r="106" spans="2:65" s="1" customFormat="1" ht="36" customHeight="1">
      <c r="B106" s="148"/>
      <c r="C106" s="149" t="s">
        <v>79</v>
      </c>
      <c r="D106" s="149" t="s">
        <v>138</v>
      </c>
      <c r="E106" s="150" t="s">
        <v>139</v>
      </c>
      <c r="F106" s="151" t="s">
        <v>140</v>
      </c>
      <c r="G106" s="152" t="s">
        <v>141</v>
      </c>
      <c r="H106" s="153">
        <v>4</v>
      </c>
      <c r="I106" s="154"/>
      <c r="J106" s="155">
        <f>ROUND(I106*H106,2)</f>
        <v>0</v>
      </c>
      <c r="K106" s="151" t="s">
        <v>142</v>
      </c>
      <c r="L106" s="32"/>
      <c r="M106" s="156" t="s">
        <v>3</v>
      </c>
      <c r="N106" s="157" t="s">
        <v>43</v>
      </c>
      <c r="O106" s="52"/>
      <c r="P106" s="158">
        <f>O106*H106</f>
        <v>0</v>
      </c>
      <c r="Q106" s="158">
        <v>0.00565</v>
      </c>
      <c r="R106" s="158">
        <f>Q106*H106</f>
        <v>0.0226</v>
      </c>
      <c r="S106" s="158">
        <v>0</v>
      </c>
      <c r="T106" s="159">
        <f>S106*H106</f>
        <v>0</v>
      </c>
      <c r="AR106" s="160" t="s">
        <v>143</v>
      </c>
      <c r="AT106" s="160" t="s">
        <v>138</v>
      </c>
      <c r="AU106" s="160" t="s">
        <v>81</v>
      </c>
      <c r="AY106" s="17" t="s">
        <v>135</v>
      </c>
      <c r="BE106" s="161">
        <f>IF(N106="základní",J106,0)</f>
        <v>0</v>
      </c>
      <c r="BF106" s="161">
        <f>IF(N106="snížená",J106,0)</f>
        <v>0</v>
      </c>
      <c r="BG106" s="161">
        <f>IF(N106="zákl. přenesená",J106,0)</f>
        <v>0</v>
      </c>
      <c r="BH106" s="161">
        <f>IF(N106="sníž. přenesená",J106,0)</f>
        <v>0</v>
      </c>
      <c r="BI106" s="161">
        <f>IF(N106="nulová",J106,0)</f>
        <v>0</v>
      </c>
      <c r="BJ106" s="17" t="s">
        <v>79</v>
      </c>
      <c r="BK106" s="161">
        <f>ROUND(I106*H106,2)</f>
        <v>0</v>
      </c>
      <c r="BL106" s="17" t="s">
        <v>143</v>
      </c>
      <c r="BM106" s="160" t="s">
        <v>144</v>
      </c>
    </row>
    <row r="107" spans="2:51" s="12" customFormat="1" ht="11.25">
      <c r="B107" s="162"/>
      <c r="D107" s="163" t="s">
        <v>145</v>
      </c>
      <c r="E107" s="164" t="s">
        <v>3</v>
      </c>
      <c r="F107" s="165" t="s">
        <v>146</v>
      </c>
      <c r="H107" s="164" t="s">
        <v>3</v>
      </c>
      <c r="I107" s="166"/>
      <c r="L107" s="162"/>
      <c r="M107" s="167"/>
      <c r="N107" s="168"/>
      <c r="O107" s="168"/>
      <c r="P107" s="168"/>
      <c r="Q107" s="168"/>
      <c r="R107" s="168"/>
      <c r="S107" s="168"/>
      <c r="T107" s="169"/>
      <c r="AT107" s="164" t="s">
        <v>145</v>
      </c>
      <c r="AU107" s="164" t="s">
        <v>81</v>
      </c>
      <c r="AV107" s="12" t="s">
        <v>79</v>
      </c>
      <c r="AW107" s="12" t="s">
        <v>33</v>
      </c>
      <c r="AX107" s="12" t="s">
        <v>72</v>
      </c>
      <c r="AY107" s="164" t="s">
        <v>135</v>
      </c>
    </row>
    <row r="108" spans="2:51" s="13" customFormat="1" ht="11.25">
      <c r="B108" s="170"/>
      <c r="D108" s="163" t="s">
        <v>145</v>
      </c>
      <c r="E108" s="171" t="s">
        <v>3</v>
      </c>
      <c r="F108" s="172" t="s">
        <v>143</v>
      </c>
      <c r="H108" s="173">
        <v>4</v>
      </c>
      <c r="I108" s="174"/>
      <c r="L108" s="170"/>
      <c r="M108" s="175"/>
      <c r="N108" s="176"/>
      <c r="O108" s="176"/>
      <c r="P108" s="176"/>
      <c r="Q108" s="176"/>
      <c r="R108" s="176"/>
      <c r="S108" s="176"/>
      <c r="T108" s="177"/>
      <c r="AT108" s="171" t="s">
        <v>145</v>
      </c>
      <c r="AU108" s="171" t="s">
        <v>81</v>
      </c>
      <c r="AV108" s="13" t="s">
        <v>81</v>
      </c>
      <c r="AW108" s="13" t="s">
        <v>33</v>
      </c>
      <c r="AX108" s="13" t="s">
        <v>79</v>
      </c>
      <c r="AY108" s="171" t="s">
        <v>135</v>
      </c>
    </row>
    <row r="109" spans="2:65" s="1" customFormat="1" ht="36" customHeight="1">
      <c r="B109" s="148"/>
      <c r="C109" s="149" t="s">
        <v>81</v>
      </c>
      <c r="D109" s="149" t="s">
        <v>138</v>
      </c>
      <c r="E109" s="150" t="s">
        <v>147</v>
      </c>
      <c r="F109" s="151" t="s">
        <v>148</v>
      </c>
      <c r="G109" s="152" t="s">
        <v>149</v>
      </c>
      <c r="H109" s="153">
        <v>14.5</v>
      </c>
      <c r="I109" s="154"/>
      <c r="J109" s="155">
        <f>ROUND(I109*H109,2)</f>
        <v>0</v>
      </c>
      <c r="K109" s="151" t="s">
        <v>150</v>
      </c>
      <c r="L109" s="32"/>
      <c r="M109" s="156" t="s">
        <v>3</v>
      </c>
      <c r="N109" s="157" t="s">
        <v>43</v>
      </c>
      <c r="O109" s="52"/>
      <c r="P109" s="158">
        <f>O109*H109</f>
        <v>0</v>
      </c>
      <c r="Q109" s="158">
        <v>0.59656</v>
      </c>
      <c r="R109" s="158">
        <f>Q109*H109</f>
        <v>8.65012</v>
      </c>
      <c r="S109" s="158">
        <v>0</v>
      </c>
      <c r="T109" s="159">
        <f>S109*H109</f>
        <v>0</v>
      </c>
      <c r="AR109" s="160" t="s">
        <v>143</v>
      </c>
      <c r="AT109" s="160" t="s">
        <v>138</v>
      </c>
      <c r="AU109" s="160" t="s">
        <v>81</v>
      </c>
      <c r="AY109" s="17" t="s">
        <v>135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7" t="s">
        <v>79</v>
      </c>
      <c r="BK109" s="161">
        <f>ROUND(I109*H109,2)</f>
        <v>0</v>
      </c>
      <c r="BL109" s="17" t="s">
        <v>143</v>
      </c>
      <c r="BM109" s="160" t="s">
        <v>151</v>
      </c>
    </row>
    <row r="110" spans="2:51" s="12" customFormat="1" ht="22.5">
      <c r="B110" s="162"/>
      <c r="D110" s="163" t="s">
        <v>145</v>
      </c>
      <c r="E110" s="164" t="s">
        <v>3</v>
      </c>
      <c r="F110" s="165" t="s">
        <v>152</v>
      </c>
      <c r="H110" s="164" t="s">
        <v>3</v>
      </c>
      <c r="I110" s="166"/>
      <c r="L110" s="162"/>
      <c r="M110" s="167"/>
      <c r="N110" s="168"/>
      <c r="O110" s="168"/>
      <c r="P110" s="168"/>
      <c r="Q110" s="168"/>
      <c r="R110" s="168"/>
      <c r="S110" s="168"/>
      <c r="T110" s="169"/>
      <c r="AT110" s="164" t="s">
        <v>145</v>
      </c>
      <c r="AU110" s="164" t="s">
        <v>81</v>
      </c>
      <c r="AV110" s="12" t="s">
        <v>79</v>
      </c>
      <c r="AW110" s="12" t="s">
        <v>33</v>
      </c>
      <c r="AX110" s="12" t="s">
        <v>72</v>
      </c>
      <c r="AY110" s="164" t="s">
        <v>135</v>
      </c>
    </row>
    <row r="111" spans="2:51" s="12" customFormat="1" ht="22.5">
      <c r="B111" s="162"/>
      <c r="D111" s="163" t="s">
        <v>145</v>
      </c>
      <c r="E111" s="164" t="s">
        <v>3</v>
      </c>
      <c r="F111" s="165" t="s">
        <v>153</v>
      </c>
      <c r="H111" s="164" t="s">
        <v>3</v>
      </c>
      <c r="I111" s="166"/>
      <c r="L111" s="162"/>
      <c r="M111" s="167"/>
      <c r="N111" s="168"/>
      <c r="O111" s="168"/>
      <c r="P111" s="168"/>
      <c r="Q111" s="168"/>
      <c r="R111" s="168"/>
      <c r="S111" s="168"/>
      <c r="T111" s="169"/>
      <c r="AT111" s="164" t="s">
        <v>145</v>
      </c>
      <c r="AU111" s="164" t="s">
        <v>81</v>
      </c>
      <c r="AV111" s="12" t="s">
        <v>79</v>
      </c>
      <c r="AW111" s="12" t="s">
        <v>33</v>
      </c>
      <c r="AX111" s="12" t="s">
        <v>72</v>
      </c>
      <c r="AY111" s="164" t="s">
        <v>135</v>
      </c>
    </row>
    <row r="112" spans="2:51" s="12" customFormat="1" ht="22.5">
      <c r="B112" s="162"/>
      <c r="D112" s="163" t="s">
        <v>145</v>
      </c>
      <c r="E112" s="164" t="s">
        <v>3</v>
      </c>
      <c r="F112" s="165" t="s">
        <v>154</v>
      </c>
      <c r="H112" s="164" t="s">
        <v>3</v>
      </c>
      <c r="I112" s="166"/>
      <c r="L112" s="162"/>
      <c r="M112" s="167"/>
      <c r="N112" s="168"/>
      <c r="O112" s="168"/>
      <c r="P112" s="168"/>
      <c r="Q112" s="168"/>
      <c r="R112" s="168"/>
      <c r="S112" s="168"/>
      <c r="T112" s="169"/>
      <c r="AT112" s="164" t="s">
        <v>145</v>
      </c>
      <c r="AU112" s="164" t="s">
        <v>81</v>
      </c>
      <c r="AV112" s="12" t="s">
        <v>79</v>
      </c>
      <c r="AW112" s="12" t="s">
        <v>33</v>
      </c>
      <c r="AX112" s="12" t="s">
        <v>72</v>
      </c>
      <c r="AY112" s="164" t="s">
        <v>135</v>
      </c>
    </row>
    <row r="113" spans="2:51" s="12" customFormat="1" ht="11.25">
      <c r="B113" s="162"/>
      <c r="D113" s="163" t="s">
        <v>145</v>
      </c>
      <c r="E113" s="164" t="s">
        <v>3</v>
      </c>
      <c r="F113" s="165" t="s">
        <v>155</v>
      </c>
      <c r="H113" s="164" t="s">
        <v>3</v>
      </c>
      <c r="I113" s="166"/>
      <c r="L113" s="162"/>
      <c r="M113" s="167"/>
      <c r="N113" s="168"/>
      <c r="O113" s="168"/>
      <c r="P113" s="168"/>
      <c r="Q113" s="168"/>
      <c r="R113" s="168"/>
      <c r="S113" s="168"/>
      <c r="T113" s="169"/>
      <c r="AT113" s="164" t="s">
        <v>145</v>
      </c>
      <c r="AU113" s="164" t="s">
        <v>81</v>
      </c>
      <c r="AV113" s="12" t="s">
        <v>79</v>
      </c>
      <c r="AW113" s="12" t="s">
        <v>33</v>
      </c>
      <c r="AX113" s="12" t="s">
        <v>72</v>
      </c>
      <c r="AY113" s="164" t="s">
        <v>135</v>
      </c>
    </row>
    <row r="114" spans="2:51" s="12" customFormat="1" ht="22.5">
      <c r="B114" s="162"/>
      <c r="D114" s="163" t="s">
        <v>145</v>
      </c>
      <c r="E114" s="164" t="s">
        <v>3</v>
      </c>
      <c r="F114" s="165" t="s">
        <v>156</v>
      </c>
      <c r="H114" s="164" t="s">
        <v>3</v>
      </c>
      <c r="I114" s="166"/>
      <c r="L114" s="162"/>
      <c r="M114" s="167"/>
      <c r="N114" s="168"/>
      <c r="O114" s="168"/>
      <c r="P114" s="168"/>
      <c r="Q114" s="168"/>
      <c r="R114" s="168"/>
      <c r="S114" s="168"/>
      <c r="T114" s="169"/>
      <c r="AT114" s="164" t="s">
        <v>145</v>
      </c>
      <c r="AU114" s="164" t="s">
        <v>81</v>
      </c>
      <c r="AV114" s="12" t="s">
        <v>79</v>
      </c>
      <c r="AW114" s="12" t="s">
        <v>33</v>
      </c>
      <c r="AX114" s="12" t="s">
        <v>72</v>
      </c>
      <c r="AY114" s="164" t="s">
        <v>135</v>
      </c>
    </row>
    <row r="115" spans="2:51" s="13" customFormat="1" ht="11.25">
      <c r="B115" s="170"/>
      <c r="D115" s="163" t="s">
        <v>145</v>
      </c>
      <c r="E115" s="171" t="s">
        <v>3</v>
      </c>
      <c r="F115" s="172" t="s">
        <v>157</v>
      </c>
      <c r="H115" s="173">
        <v>14.5</v>
      </c>
      <c r="I115" s="174"/>
      <c r="L115" s="170"/>
      <c r="M115" s="175"/>
      <c r="N115" s="176"/>
      <c r="O115" s="176"/>
      <c r="P115" s="176"/>
      <c r="Q115" s="176"/>
      <c r="R115" s="176"/>
      <c r="S115" s="176"/>
      <c r="T115" s="177"/>
      <c r="AT115" s="171" t="s">
        <v>145</v>
      </c>
      <c r="AU115" s="171" t="s">
        <v>81</v>
      </c>
      <c r="AV115" s="13" t="s">
        <v>81</v>
      </c>
      <c r="AW115" s="13" t="s">
        <v>33</v>
      </c>
      <c r="AX115" s="13" t="s">
        <v>79</v>
      </c>
      <c r="AY115" s="171" t="s">
        <v>135</v>
      </c>
    </row>
    <row r="116" spans="2:63" s="11" customFormat="1" ht="22.9" customHeight="1">
      <c r="B116" s="135"/>
      <c r="D116" s="136" t="s">
        <v>71</v>
      </c>
      <c r="E116" s="146" t="s">
        <v>158</v>
      </c>
      <c r="F116" s="146" t="s">
        <v>159</v>
      </c>
      <c r="I116" s="138"/>
      <c r="J116" s="147">
        <f>BK116</f>
        <v>0</v>
      </c>
      <c r="L116" s="135"/>
      <c r="M116" s="140"/>
      <c r="N116" s="141"/>
      <c r="O116" s="141"/>
      <c r="P116" s="142">
        <f>SUM(P117:P141)</f>
        <v>0</v>
      </c>
      <c r="Q116" s="141"/>
      <c r="R116" s="142">
        <f>SUM(R117:R141)</f>
        <v>2.134095</v>
      </c>
      <c r="S116" s="141"/>
      <c r="T116" s="143">
        <f>SUM(T117:T141)</f>
        <v>0</v>
      </c>
      <c r="AR116" s="136" t="s">
        <v>79</v>
      </c>
      <c r="AT116" s="144" t="s">
        <v>71</v>
      </c>
      <c r="AU116" s="144" t="s">
        <v>79</v>
      </c>
      <c r="AY116" s="136" t="s">
        <v>135</v>
      </c>
      <c r="BK116" s="145">
        <f>SUM(BK117:BK141)</f>
        <v>0</v>
      </c>
    </row>
    <row r="117" spans="2:65" s="1" customFormat="1" ht="24" customHeight="1">
      <c r="B117" s="148"/>
      <c r="C117" s="149" t="s">
        <v>136</v>
      </c>
      <c r="D117" s="149" t="s">
        <v>138</v>
      </c>
      <c r="E117" s="150" t="s">
        <v>160</v>
      </c>
      <c r="F117" s="151" t="s">
        <v>161</v>
      </c>
      <c r="G117" s="152" t="s">
        <v>162</v>
      </c>
      <c r="H117" s="153">
        <v>117.18</v>
      </c>
      <c r="I117" s="154"/>
      <c r="J117" s="155">
        <f>ROUND(I117*H117,2)</f>
        <v>0</v>
      </c>
      <c r="K117" s="151" t="s">
        <v>142</v>
      </c>
      <c r="L117" s="32"/>
      <c r="M117" s="156" t="s">
        <v>3</v>
      </c>
      <c r="N117" s="157" t="s">
        <v>43</v>
      </c>
      <c r="O117" s="52"/>
      <c r="P117" s="158">
        <f>O117*H117</f>
        <v>0</v>
      </c>
      <c r="Q117" s="158">
        <v>0.0065</v>
      </c>
      <c r="R117" s="158">
        <f>Q117*H117</f>
        <v>0.76167</v>
      </c>
      <c r="S117" s="158">
        <v>0</v>
      </c>
      <c r="T117" s="159">
        <f>S117*H117</f>
        <v>0</v>
      </c>
      <c r="AR117" s="160" t="s">
        <v>143</v>
      </c>
      <c r="AT117" s="160" t="s">
        <v>138</v>
      </c>
      <c r="AU117" s="160" t="s">
        <v>81</v>
      </c>
      <c r="AY117" s="17" t="s">
        <v>135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17" t="s">
        <v>79</v>
      </c>
      <c r="BK117" s="161">
        <f>ROUND(I117*H117,2)</f>
        <v>0</v>
      </c>
      <c r="BL117" s="17" t="s">
        <v>143</v>
      </c>
      <c r="BM117" s="160" t="s">
        <v>163</v>
      </c>
    </row>
    <row r="118" spans="2:51" s="12" customFormat="1" ht="11.25">
      <c r="B118" s="162"/>
      <c r="D118" s="163" t="s">
        <v>145</v>
      </c>
      <c r="E118" s="164" t="s">
        <v>3</v>
      </c>
      <c r="F118" s="165" t="s">
        <v>164</v>
      </c>
      <c r="H118" s="164" t="s">
        <v>3</v>
      </c>
      <c r="I118" s="166"/>
      <c r="L118" s="162"/>
      <c r="M118" s="167"/>
      <c r="N118" s="168"/>
      <c r="O118" s="168"/>
      <c r="P118" s="168"/>
      <c r="Q118" s="168"/>
      <c r="R118" s="168"/>
      <c r="S118" s="168"/>
      <c r="T118" s="169"/>
      <c r="AT118" s="164" t="s">
        <v>145</v>
      </c>
      <c r="AU118" s="164" t="s">
        <v>81</v>
      </c>
      <c r="AV118" s="12" t="s">
        <v>79</v>
      </c>
      <c r="AW118" s="12" t="s">
        <v>33</v>
      </c>
      <c r="AX118" s="12" t="s">
        <v>72</v>
      </c>
      <c r="AY118" s="164" t="s">
        <v>135</v>
      </c>
    </row>
    <row r="119" spans="2:51" s="12" customFormat="1" ht="11.25">
      <c r="B119" s="162"/>
      <c r="D119" s="163" t="s">
        <v>145</v>
      </c>
      <c r="E119" s="164" t="s">
        <v>3</v>
      </c>
      <c r="F119" s="165" t="s">
        <v>165</v>
      </c>
      <c r="H119" s="164" t="s">
        <v>3</v>
      </c>
      <c r="I119" s="166"/>
      <c r="L119" s="162"/>
      <c r="M119" s="167"/>
      <c r="N119" s="168"/>
      <c r="O119" s="168"/>
      <c r="P119" s="168"/>
      <c r="Q119" s="168"/>
      <c r="R119" s="168"/>
      <c r="S119" s="168"/>
      <c r="T119" s="169"/>
      <c r="AT119" s="164" t="s">
        <v>145</v>
      </c>
      <c r="AU119" s="164" t="s">
        <v>81</v>
      </c>
      <c r="AV119" s="12" t="s">
        <v>79</v>
      </c>
      <c r="AW119" s="12" t="s">
        <v>33</v>
      </c>
      <c r="AX119" s="12" t="s">
        <v>72</v>
      </c>
      <c r="AY119" s="164" t="s">
        <v>135</v>
      </c>
    </row>
    <row r="120" spans="2:51" s="13" customFormat="1" ht="11.25">
      <c r="B120" s="170"/>
      <c r="D120" s="163" t="s">
        <v>145</v>
      </c>
      <c r="E120" s="171" t="s">
        <v>3</v>
      </c>
      <c r="F120" s="172" t="s">
        <v>166</v>
      </c>
      <c r="H120" s="173">
        <v>8.1</v>
      </c>
      <c r="I120" s="174"/>
      <c r="L120" s="170"/>
      <c r="M120" s="175"/>
      <c r="N120" s="176"/>
      <c r="O120" s="176"/>
      <c r="P120" s="176"/>
      <c r="Q120" s="176"/>
      <c r="R120" s="176"/>
      <c r="S120" s="176"/>
      <c r="T120" s="177"/>
      <c r="AT120" s="171" t="s">
        <v>145</v>
      </c>
      <c r="AU120" s="171" t="s">
        <v>81</v>
      </c>
      <c r="AV120" s="13" t="s">
        <v>81</v>
      </c>
      <c r="AW120" s="13" t="s">
        <v>33</v>
      </c>
      <c r="AX120" s="13" t="s">
        <v>72</v>
      </c>
      <c r="AY120" s="171" t="s">
        <v>135</v>
      </c>
    </row>
    <row r="121" spans="2:51" s="13" customFormat="1" ht="11.25">
      <c r="B121" s="170"/>
      <c r="D121" s="163" t="s">
        <v>145</v>
      </c>
      <c r="E121" s="171" t="s">
        <v>3</v>
      </c>
      <c r="F121" s="172" t="s">
        <v>167</v>
      </c>
      <c r="H121" s="173">
        <v>14.25</v>
      </c>
      <c r="I121" s="174"/>
      <c r="L121" s="170"/>
      <c r="M121" s="175"/>
      <c r="N121" s="176"/>
      <c r="O121" s="176"/>
      <c r="P121" s="176"/>
      <c r="Q121" s="176"/>
      <c r="R121" s="176"/>
      <c r="S121" s="176"/>
      <c r="T121" s="177"/>
      <c r="AT121" s="171" t="s">
        <v>145</v>
      </c>
      <c r="AU121" s="171" t="s">
        <v>81</v>
      </c>
      <c r="AV121" s="13" t="s">
        <v>81</v>
      </c>
      <c r="AW121" s="13" t="s">
        <v>33</v>
      </c>
      <c r="AX121" s="13" t="s">
        <v>72</v>
      </c>
      <c r="AY121" s="171" t="s">
        <v>135</v>
      </c>
    </row>
    <row r="122" spans="2:51" s="13" customFormat="1" ht="11.25">
      <c r="B122" s="170"/>
      <c r="D122" s="163" t="s">
        <v>145</v>
      </c>
      <c r="E122" s="171" t="s">
        <v>3</v>
      </c>
      <c r="F122" s="172" t="s">
        <v>168</v>
      </c>
      <c r="H122" s="173">
        <v>17.34</v>
      </c>
      <c r="I122" s="174"/>
      <c r="L122" s="170"/>
      <c r="M122" s="175"/>
      <c r="N122" s="176"/>
      <c r="O122" s="176"/>
      <c r="P122" s="176"/>
      <c r="Q122" s="176"/>
      <c r="R122" s="176"/>
      <c r="S122" s="176"/>
      <c r="T122" s="177"/>
      <c r="AT122" s="171" t="s">
        <v>145</v>
      </c>
      <c r="AU122" s="171" t="s">
        <v>81</v>
      </c>
      <c r="AV122" s="13" t="s">
        <v>81</v>
      </c>
      <c r="AW122" s="13" t="s">
        <v>33</v>
      </c>
      <c r="AX122" s="13" t="s">
        <v>72</v>
      </c>
      <c r="AY122" s="171" t="s">
        <v>135</v>
      </c>
    </row>
    <row r="123" spans="2:51" s="13" customFormat="1" ht="11.25">
      <c r="B123" s="170"/>
      <c r="D123" s="163" t="s">
        <v>145</v>
      </c>
      <c r="E123" s="171" t="s">
        <v>3</v>
      </c>
      <c r="F123" s="172" t="s">
        <v>169</v>
      </c>
      <c r="H123" s="173">
        <v>4.5</v>
      </c>
      <c r="I123" s="174"/>
      <c r="L123" s="170"/>
      <c r="M123" s="175"/>
      <c r="N123" s="176"/>
      <c r="O123" s="176"/>
      <c r="P123" s="176"/>
      <c r="Q123" s="176"/>
      <c r="R123" s="176"/>
      <c r="S123" s="176"/>
      <c r="T123" s="177"/>
      <c r="AT123" s="171" t="s">
        <v>145</v>
      </c>
      <c r="AU123" s="171" t="s">
        <v>81</v>
      </c>
      <c r="AV123" s="13" t="s">
        <v>81</v>
      </c>
      <c r="AW123" s="13" t="s">
        <v>33</v>
      </c>
      <c r="AX123" s="13" t="s">
        <v>72</v>
      </c>
      <c r="AY123" s="171" t="s">
        <v>135</v>
      </c>
    </row>
    <row r="124" spans="2:51" s="12" customFormat="1" ht="11.25">
      <c r="B124" s="162"/>
      <c r="D124" s="163" t="s">
        <v>145</v>
      </c>
      <c r="E124" s="164" t="s">
        <v>3</v>
      </c>
      <c r="F124" s="165" t="s">
        <v>170</v>
      </c>
      <c r="H124" s="164" t="s">
        <v>3</v>
      </c>
      <c r="I124" s="166"/>
      <c r="L124" s="162"/>
      <c r="M124" s="167"/>
      <c r="N124" s="168"/>
      <c r="O124" s="168"/>
      <c r="P124" s="168"/>
      <c r="Q124" s="168"/>
      <c r="R124" s="168"/>
      <c r="S124" s="168"/>
      <c r="T124" s="169"/>
      <c r="AT124" s="164" t="s">
        <v>145</v>
      </c>
      <c r="AU124" s="164" t="s">
        <v>81</v>
      </c>
      <c r="AV124" s="12" t="s">
        <v>79</v>
      </c>
      <c r="AW124" s="12" t="s">
        <v>33</v>
      </c>
      <c r="AX124" s="12" t="s">
        <v>72</v>
      </c>
      <c r="AY124" s="164" t="s">
        <v>135</v>
      </c>
    </row>
    <row r="125" spans="2:51" s="13" customFormat="1" ht="11.25">
      <c r="B125" s="170"/>
      <c r="D125" s="163" t="s">
        <v>145</v>
      </c>
      <c r="E125" s="171" t="s">
        <v>3</v>
      </c>
      <c r="F125" s="172" t="s">
        <v>171</v>
      </c>
      <c r="H125" s="173">
        <v>14.4</v>
      </c>
      <c r="I125" s="174"/>
      <c r="L125" s="170"/>
      <c r="M125" s="175"/>
      <c r="N125" s="176"/>
      <c r="O125" s="176"/>
      <c r="P125" s="176"/>
      <c r="Q125" s="176"/>
      <c r="R125" s="176"/>
      <c r="S125" s="176"/>
      <c r="T125" s="177"/>
      <c r="AT125" s="171" t="s">
        <v>145</v>
      </c>
      <c r="AU125" s="171" t="s">
        <v>81</v>
      </c>
      <c r="AV125" s="13" t="s">
        <v>81</v>
      </c>
      <c r="AW125" s="13" t="s">
        <v>33</v>
      </c>
      <c r="AX125" s="13" t="s">
        <v>72</v>
      </c>
      <c r="AY125" s="171" t="s">
        <v>135</v>
      </c>
    </row>
    <row r="126" spans="2:51" s="13" customFormat="1" ht="11.25">
      <c r="B126" s="170"/>
      <c r="D126" s="163" t="s">
        <v>145</v>
      </c>
      <c r="E126" s="171" t="s">
        <v>3</v>
      </c>
      <c r="F126" s="172" t="s">
        <v>166</v>
      </c>
      <c r="H126" s="173">
        <v>8.1</v>
      </c>
      <c r="I126" s="174"/>
      <c r="L126" s="170"/>
      <c r="M126" s="175"/>
      <c r="N126" s="176"/>
      <c r="O126" s="176"/>
      <c r="P126" s="176"/>
      <c r="Q126" s="176"/>
      <c r="R126" s="176"/>
      <c r="S126" s="176"/>
      <c r="T126" s="177"/>
      <c r="AT126" s="171" t="s">
        <v>145</v>
      </c>
      <c r="AU126" s="171" t="s">
        <v>81</v>
      </c>
      <c r="AV126" s="13" t="s">
        <v>81</v>
      </c>
      <c r="AW126" s="13" t="s">
        <v>33</v>
      </c>
      <c r="AX126" s="13" t="s">
        <v>72</v>
      </c>
      <c r="AY126" s="171" t="s">
        <v>135</v>
      </c>
    </row>
    <row r="127" spans="2:51" s="13" customFormat="1" ht="11.25">
      <c r="B127" s="170"/>
      <c r="D127" s="163" t="s">
        <v>145</v>
      </c>
      <c r="E127" s="171" t="s">
        <v>3</v>
      </c>
      <c r="F127" s="172" t="s">
        <v>167</v>
      </c>
      <c r="H127" s="173">
        <v>14.25</v>
      </c>
      <c r="I127" s="174"/>
      <c r="L127" s="170"/>
      <c r="M127" s="175"/>
      <c r="N127" s="176"/>
      <c r="O127" s="176"/>
      <c r="P127" s="176"/>
      <c r="Q127" s="176"/>
      <c r="R127" s="176"/>
      <c r="S127" s="176"/>
      <c r="T127" s="177"/>
      <c r="AT127" s="171" t="s">
        <v>145</v>
      </c>
      <c r="AU127" s="171" t="s">
        <v>81</v>
      </c>
      <c r="AV127" s="13" t="s">
        <v>81</v>
      </c>
      <c r="AW127" s="13" t="s">
        <v>33</v>
      </c>
      <c r="AX127" s="13" t="s">
        <v>72</v>
      </c>
      <c r="AY127" s="171" t="s">
        <v>135</v>
      </c>
    </row>
    <row r="128" spans="2:51" s="13" customFormat="1" ht="11.25">
      <c r="B128" s="170"/>
      <c r="D128" s="163" t="s">
        <v>145</v>
      </c>
      <c r="E128" s="171" t="s">
        <v>3</v>
      </c>
      <c r="F128" s="172" t="s">
        <v>168</v>
      </c>
      <c r="H128" s="173">
        <v>17.34</v>
      </c>
      <c r="I128" s="174"/>
      <c r="L128" s="170"/>
      <c r="M128" s="175"/>
      <c r="N128" s="176"/>
      <c r="O128" s="176"/>
      <c r="P128" s="176"/>
      <c r="Q128" s="176"/>
      <c r="R128" s="176"/>
      <c r="S128" s="176"/>
      <c r="T128" s="177"/>
      <c r="AT128" s="171" t="s">
        <v>145</v>
      </c>
      <c r="AU128" s="171" t="s">
        <v>81</v>
      </c>
      <c r="AV128" s="13" t="s">
        <v>81</v>
      </c>
      <c r="AW128" s="13" t="s">
        <v>33</v>
      </c>
      <c r="AX128" s="13" t="s">
        <v>72</v>
      </c>
      <c r="AY128" s="171" t="s">
        <v>135</v>
      </c>
    </row>
    <row r="129" spans="2:51" s="13" customFormat="1" ht="11.25">
      <c r="B129" s="170"/>
      <c r="D129" s="163" t="s">
        <v>145</v>
      </c>
      <c r="E129" s="171" t="s">
        <v>3</v>
      </c>
      <c r="F129" s="172" t="s">
        <v>169</v>
      </c>
      <c r="H129" s="173">
        <v>4.5</v>
      </c>
      <c r="I129" s="174"/>
      <c r="L129" s="170"/>
      <c r="M129" s="175"/>
      <c r="N129" s="176"/>
      <c r="O129" s="176"/>
      <c r="P129" s="176"/>
      <c r="Q129" s="176"/>
      <c r="R129" s="176"/>
      <c r="S129" s="176"/>
      <c r="T129" s="177"/>
      <c r="AT129" s="171" t="s">
        <v>145</v>
      </c>
      <c r="AU129" s="171" t="s">
        <v>81</v>
      </c>
      <c r="AV129" s="13" t="s">
        <v>81</v>
      </c>
      <c r="AW129" s="13" t="s">
        <v>33</v>
      </c>
      <c r="AX129" s="13" t="s">
        <v>72</v>
      </c>
      <c r="AY129" s="171" t="s">
        <v>135</v>
      </c>
    </row>
    <row r="130" spans="2:51" s="12" customFormat="1" ht="11.25">
      <c r="B130" s="162"/>
      <c r="D130" s="163" t="s">
        <v>145</v>
      </c>
      <c r="E130" s="164" t="s">
        <v>3</v>
      </c>
      <c r="F130" s="165" t="s">
        <v>172</v>
      </c>
      <c r="H130" s="164" t="s">
        <v>3</v>
      </c>
      <c r="I130" s="166"/>
      <c r="L130" s="162"/>
      <c r="M130" s="167"/>
      <c r="N130" s="168"/>
      <c r="O130" s="168"/>
      <c r="P130" s="168"/>
      <c r="Q130" s="168"/>
      <c r="R130" s="168"/>
      <c r="S130" s="168"/>
      <c r="T130" s="169"/>
      <c r="AT130" s="164" t="s">
        <v>145</v>
      </c>
      <c r="AU130" s="164" t="s">
        <v>81</v>
      </c>
      <c r="AV130" s="12" t="s">
        <v>79</v>
      </c>
      <c r="AW130" s="12" t="s">
        <v>33</v>
      </c>
      <c r="AX130" s="12" t="s">
        <v>72</v>
      </c>
      <c r="AY130" s="164" t="s">
        <v>135</v>
      </c>
    </row>
    <row r="131" spans="2:51" s="13" customFormat="1" ht="11.25">
      <c r="B131" s="170"/>
      <c r="D131" s="163" t="s">
        <v>145</v>
      </c>
      <c r="E131" s="171" t="s">
        <v>3</v>
      </c>
      <c r="F131" s="172" t="s">
        <v>171</v>
      </c>
      <c r="H131" s="173">
        <v>14.4</v>
      </c>
      <c r="I131" s="174"/>
      <c r="L131" s="170"/>
      <c r="M131" s="175"/>
      <c r="N131" s="176"/>
      <c r="O131" s="176"/>
      <c r="P131" s="176"/>
      <c r="Q131" s="176"/>
      <c r="R131" s="176"/>
      <c r="S131" s="176"/>
      <c r="T131" s="177"/>
      <c r="AT131" s="171" t="s">
        <v>145</v>
      </c>
      <c r="AU131" s="171" t="s">
        <v>81</v>
      </c>
      <c r="AV131" s="13" t="s">
        <v>81</v>
      </c>
      <c r="AW131" s="13" t="s">
        <v>33</v>
      </c>
      <c r="AX131" s="13" t="s">
        <v>72</v>
      </c>
      <c r="AY131" s="171" t="s">
        <v>135</v>
      </c>
    </row>
    <row r="132" spans="2:51" s="14" customFormat="1" ht="11.25">
      <c r="B132" s="178"/>
      <c r="D132" s="163" t="s">
        <v>145</v>
      </c>
      <c r="E132" s="179" t="s">
        <v>3</v>
      </c>
      <c r="F132" s="180" t="s">
        <v>173</v>
      </c>
      <c r="H132" s="181">
        <v>117.18</v>
      </c>
      <c r="I132" s="182"/>
      <c r="L132" s="178"/>
      <c r="M132" s="183"/>
      <c r="N132" s="184"/>
      <c r="O132" s="184"/>
      <c r="P132" s="184"/>
      <c r="Q132" s="184"/>
      <c r="R132" s="184"/>
      <c r="S132" s="184"/>
      <c r="T132" s="185"/>
      <c r="AT132" s="179" t="s">
        <v>145</v>
      </c>
      <c r="AU132" s="179" t="s">
        <v>81</v>
      </c>
      <c r="AV132" s="14" t="s">
        <v>143</v>
      </c>
      <c r="AW132" s="14" t="s">
        <v>33</v>
      </c>
      <c r="AX132" s="14" t="s">
        <v>79</v>
      </c>
      <c r="AY132" s="179" t="s">
        <v>135</v>
      </c>
    </row>
    <row r="133" spans="2:65" s="1" customFormat="1" ht="24" customHeight="1">
      <c r="B133" s="148"/>
      <c r="C133" s="149" t="s">
        <v>143</v>
      </c>
      <c r="D133" s="149" t="s">
        <v>138</v>
      </c>
      <c r="E133" s="150" t="s">
        <v>174</v>
      </c>
      <c r="F133" s="151" t="s">
        <v>175</v>
      </c>
      <c r="G133" s="152" t="s">
        <v>162</v>
      </c>
      <c r="H133" s="153">
        <v>11.25</v>
      </c>
      <c r="I133" s="154"/>
      <c r="J133" s="155">
        <f>ROUND(I133*H133,2)</f>
        <v>0</v>
      </c>
      <c r="K133" s="151" t="s">
        <v>142</v>
      </c>
      <c r="L133" s="32"/>
      <c r="M133" s="156" t="s">
        <v>3</v>
      </c>
      <c r="N133" s="157" t="s">
        <v>43</v>
      </c>
      <c r="O133" s="52"/>
      <c r="P133" s="158">
        <f>O133*H133</f>
        <v>0</v>
      </c>
      <c r="Q133" s="158">
        <v>0.02226</v>
      </c>
      <c r="R133" s="158">
        <f>Q133*H133</f>
        <v>0.250425</v>
      </c>
      <c r="S133" s="158">
        <v>0</v>
      </c>
      <c r="T133" s="159">
        <f>S133*H133</f>
        <v>0</v>
      </c>
      <c r="AR133" s="160" t="s">
        <v>176</v>
      </c>
      <c r="AT133" s="160" t="s">
        <v>138</v>
      </c>
      <c r="AU133" s="160" t="s">
        <v>81</v>
      </c>
      <c r="AY133" s="17" t="s">
        <v>135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79</v>
      </c>
      <c r="BK133" s="161">
        <f>ROUND(I133*H133,2)</f>
        <v>0</v>
      </c>
      <c r="BL133" s="17" t="s">
        <v>176</v>
      </c>
      <c r="BM133" s="160" t="s">
        <v>177</v>
      </c>
    </row>
    <row r="134" spans="2:51" s="12" customFormat="1" ht="11.25">
      <c r="B134" s="162"/>
      <c r="D134" s="163" t="s">
        <v>145</v>
      </c>
      <c r="E134" s="164" t="s">
        <v>3</v>
      </c>
      <c r="F134" s="165" t="s">
        <v>178</v>
      </c>
      <c r="H134" s="164" t="s">
        <v>3</v>
      </c>
      <c r="I134" s="166"/>
      <c r="L134" s="162"/>
      <c r="M134" s="167"/>
      <c r="N134" s="168"/>
      <c r="O134" s="168"/>
      <c r="P134" s="168"/>
      <c r="Q134" s="168"/>
      <c r="R134" s="168"/>
      <c r="S134" s="168"/>
      <c r="T134" s="169"/>
      <c r="AT134" s="164" t="s">
        <v>145</v>
      </c>
      <c r="AU134" s="164" t="s">
        <v>81</v>
      </c>
      <c r="AV134" s="12" t="s">
        <v>79</v>
      </c>
      <c r="AW134" s="12" t="s">
        <v>33</v>
      </c>
      <c r="AX134" s="12" t="s">
        <v>72</v>
      </c>
      <c r="AY134" s="164" t="s">
        <v>135</v>
      </c>
    </row>
    <row r="135" spans="2:51" s="13" customFormat="1" ht="11.25">
      <c r="B135" s="170"/>
      <c r="D135" s="163" t="s">
        <v>145</v>
      </c>
      <c r="E135" s="171" t="s">
        <v>3</v>
      </c>
      <c r="F135" s="172" t="s">
        <v>179</v>
      </c>
      <c r="H135" s="173">
        <v>11.25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1" t="s">
        <v>145</v>
      </c>
      <c r="AU135" s="171" t="s">
        <v>81</v>
      </c>
      <c r="AV135" s="13" t="s">
        <v>81</v>
      </c>
      <c r="AW135" s="13" t="s">
        <v>33</v>
      </c>
      <c r="AX135" s="13" t="s">
        <v>79</v>
      </c>
      <c r="AY135" s="171" t="s">
        <v>135</v>
      </c>
    </row>
    <row r="136" spans="2:65" s="1" customFormat="1" ht="24" customHeight="1">
      <c r="B136" s="148"/>
      <c r="C136" s="149" t="s">
        <v>180</v>
      </c>
      <c r="D136" s="149" t="s">
        <v>138</v>
      </c>
      <c r="E136" s="150" t="s">
        <v>181</v>
      </c>
      <c r="F136" s="151" t="s">
        <v>182</v>
      </c>
      <c r="G136" s="152" t="s">
        <v>162</v>
      </c>
      <c r="H136" s="153">
        <v>10.2</v>
      </c>
      <c r="I136" s="154"/>
      <c r="J136" s="155">
        <f>ROUND(I136*H136,2)</f>
        <v>0</v>
      </c>
      <c r="K136" s="151" t="s">
        <v>142</v>
      </c>
      <c r="L136" s="32"/>
      <c r="M136" s="156" t="s">
        <v>3</v>
      </c>
      <c r="N136" s="157" t="s">
        <v>43</v>
      </c>
      <c r="O136" s="52"/>
      <c r="P136" s="158">
        <f>O136*H136</f>
        <v>0</v>
      </c>
      <c r="Q136" s="158">
        <v>0.11</v>
      </c>
      <c r="R136" s="158">
        <f>Q136*H136</f>
        <v>1.1219999999999999</v>
      </c>
      <c r="S136" s="158">
        <v>0</v>
      </c>
      <c r="T136" s="159">
        <f>S136*H136</f>
        <v>0</v>
      </c>
      <c r="AR136" s="160" t="s">
        <v>143</v>
      </c>
      <c r="AT136" s="160" t="s">
        <v>138</v>
      </c>
      <c r="AU136" s="160" t="s">
        <v>81</v>
      </c>
      <c r="AY136" s="17" t="s">
        <v>135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79</v>
      </c>
      <c r="BK136" s="161">
        <f>ROUND(I136*H136,2)</f>
        <v>0</v>
      </c>
      <c r="BL136" s="17" t="s">
        <v>143</v>
      </c>
      <c r="BM136" s="160" t="s">
        <v>183</v>
      </c>
    </row>
    <row r="137" spans="2:51" s="12" customFormat="1" ht="11.25">
      <c r="B137" s="162"/>
      <c r="D137" s="163" t="s">
        <v>145</v>
      </c>
      <c r="E137" s="164" t="s">
        <v>3</v>
      </c>
      <c r="F137" s="165" t="s">
        <v>184</v>
      </c>
      <c r="H137" s="164" t="s">
        <v>3</v>
      </c>
      <c r="I137" s="166"/>
      <c r="L137" s="162"/>
      <c r="M137" s="167"/>
      <c r="N137" s="168"/>
      <c r="O137" s="168"/>
      <c r="P137" s="168"/>
      <c r="Q137" s="168"/>
      <c r="R137" s="168"/>
      <c r="S137" s="168"/>
      <c r="T137" s="169"/>
      <c r="AT137" s="164" t="s">
        <v>145</v>
      </c>
      <c r="AU137" s="164" t="s">
        <v>81</v>
      </c>
      <c r="AV137" s="12" t="s">
        <v>79</v>
      </c>
      <c r="AW137" s="12" t="s">
        <v>33</v>
      </c>
      <c r="AX137" s="12" t="s">
        <v>72</v>
      </c>
      <c r="AY137" s="164" t="s">
        <v>135</v>
      </c>
    </row>
    <row r="138" spans="2:51" s="13" customFormat="1" ht="11.25">
      <c r="B138" s="170"/>
      <c r="D138" s="163" t="s">
        <v>145</v>
      </c>
      <c r="E138" s="171" t="s">
        <v>3</v>
      </c>
      <c r="F138" s="172" t="s">
        <v>185</v>
      </c>
      <c r="H138" s="173">
        <v>7.3</v>
      </c>
      <c r="I138" s="174"/>
      <c r="L138" s="170"/>
      <c r="M138" s="175"/>
      <c r="N138" s="176"/>
      <c r="O138" s="176"/>
      <c r="P138" s="176"/>
      <c r="Q138" s="176"/>
      <c r="R138" s="176"/>
      <c r="S138" s="176"/>
      <c r="T138" s="177"/>
      <c r="AT138" s="171" t="s">
        <v>145</v>
      </c>
      <c r="AU138" s="171" t="s">
        <v>81</v>
      </c>
      <c r="AV138" s="13" t="s">
        <v>81</v>
      </c>
      <c r="AW138" s="13" t="s">
        <v>33</v>
      </c>
      <c r="AX138" s="13" t="s">
        <v>72</v>
      </c>
      <c r="AY138" s="171" t="s">
        <v>135</v>
      </c>
    </row>
    <row r="139" spans="2:51" s="12" customFormat="1" ht="11.25">
      <c r="B139" s="162"/>
      <c r="D139" s="163" t="s">
        <v>145</v>
      </c>
      <c r="E139" s="164" t="s">
        <v>3</v>
      </c>
      <c r="F139" s="165" t="s">
        <v>186</v>
      </c>
      <c r="H139" s="164" t="s">
        <v>3</v>
      </c>
      <c r="I139" s="166"/>
      <c r="L139" s="162"/>
      <c r="M139" s="167"/>
      <c r="N139" s="168"/>
      <c r="O139" s="168"/>
      <c r="P139" s="168"/>
      <c r="Q139" s="168"/>
      <c r="R139" s="168"/>
      <c r="S139" s="168"/>
      <c r="T139" s="169"/>
      <c r="AT139" s="164" t="s">
        <v>145</v>
      </c>
      <c r="AU139" s="164" t="s">
        <v>81</v>
      </c>
      <c r="AV139" s="12" t="s">
        <v>79</v>
      </c>
      <c r="AW139" s="12" t="s">
        <v>33</v>
      </c>
      <c r="AX139" s="12" t="s">
        <v>72</v>
      </c>
      <c r="AY139" s="164" t="s">
        <v>135</v>
      </c>
    </row>
    <row r="140" spans="2:51" s="13" customFormat="1" ht="11.25">
      <c r="B140" s="170"/>
      <c r="D140" s="163" t="s">
        <v>145</v>
      </c>
      <c r="E140" s="171" t="s">
        <v>3</v>
      </c>
      <c r="F140" s="172" t="s">
        <v>187</v>
      </c>
      <c r="H140" s="173">
        <v>2.9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145</v>
      </c>
      <c r="AU140" s="171" t="s">
        <v>81</v>
      </c>
      <c r="AV140" s="13" t="s">
        <v>81</v>
      </c>
      <c r="AW140" s="13" t="s">
        <v>33</v>
      </c>
      <c r="AX140" s="13" t="s">
        <v>72</v>
      </c>
      <c r="AY140" s="171" t="s">
        <v>135</v>
      </c>
    </row>
    <row r="141" spans="2:51" s="14" customFormat="1" ht="11.25">
      <c r="B141" s="178"/>
      <c r="D141" s="163" t="s">
        <v>145</v>
      </c>
      <c r="E141" s="179" t="s">
        <v>3</v>
      </c>
      <c r="F141" s="180" t="s">
        <v>173</v>
      </c>
      <c r="H141" s="181">
        <v>10.2</v>
      </c>
      <c r="I141" s="182"/>
      <c r="L141" s="178"/>
      <c r="M141" s="183"/>
      <c r="N141" s="184"/>
      <c r="O141" s="184"/>
      <c r="P141" s="184"/>
      <c r="Q141" s="184"/>
      <c r="R141" s="184"/>
      <c r="S141" s="184"/>
      <c r="T141" s="185"/>
      <c r="AT141" s="179" t="s">
        <v>145</v>
      </c>
      <c r="AU141" s="179" t="s">
        <v>81</v>
      </c>
      <c r="AV141" s="14" t="s">
        <v>143</v>
      </c>
      <c r="AW141" s="14" t="s">
        <v>33</v>
      </c>
      <c r="AX141" s="14" t="s">
        <v>79</v>
      </c>
      <c r="AY141" s="179" t="s">
        <v>135</v>
      </c>
    </row>
    <row r="142" spans="2:63" s="11" customFormat="1" ht="22.9" customHeight="1">
      <c r="B142" s="135"/>
      <c r="D142" s="136" t="s">
        <v>71</v>
      </c>
      <c r="E142" s="146" t="s">
        <v>188</v>
      </c>
      <c r="F142" s="146" t="s">
        <v>189</v>
      </c>
      <c r="I142" s="138"/>
      <c r="J142" s="147">
        <f>BK142</f>
        <v>0</v>
      </c>
      <c r="L142" s="135"/>
      <c r="M142" s="140"/>
      <c r="N142" s="141"/>
      <c r="O142" s="141"/>
      <c r="P142" s="142">
        <f>SUM(P143:P149)</f>
        <v>0</v>
      </c>
      <c r="Q142" s="141"/>
      <c r="R142" s="142">
        <f>SUM(R143:R149)</f>
        <v>1.69684</v>
      </c>
      <c r="S142" s="141"/>
      <c r="T142" s="143">
        <f>SUM(T143:T149)</f>
        <v>0</v>
      </c>
      <c r="AR142" s="136" t="s">
        <v>79</v>
      </c>
      <c r="AT142" s="144" t="s">
        <v>71</v>
      </c>
      <c r="AU142" s="144" t="s">
        <v>79</v>
      </c>
      <c r="AY142" s="136" t="s">
        <v>135</v>
      </c>
      <c r="BK142" s="145">
        <f>SUM(BK143:BK149)</f>
        <v>0</v>
      </c>
    </row>
    <row r="143" spans="2:65" s="1" customFormat="1" ht="72" customHeight="1">
      <c r="B143" s="148"/>
      <c r="C143" s="149" t="s">
        <v>158</v>
      </c>
      <c r="D143" s="149" t="s">
        <v>138</v>
      </c>
      <c r="E143" s="150" t="s">
        <v>190</v>
      </c>
      <c r="F143" s="151" t="s">
        <v>191</v>
      </c>
      <c r="G143" s="152" t="s">
        <v>192</v>
      </c>
      <c r="H143" s="153">
        <v>1</v>
      </c>
      <c r="I143" s="154"/>
      <c r="J143" s="155">
        <f>ROUND(I143*H143,2)</f>
        <v>0</v>
      </c>
      <c r="K143" s="151" t="s">
        <v>142</v>
      </c>
      <c r="L143" s="32"/>
      <c r="M143" s="156" t="s">
        <v>3</v>
      </c>
      <c r="N143" s="157" t="s">
        <v>43</v>
      </c>
      <c r="O143" s="52"/>
      <c r="P143" s="158">
        <f>O143*H143</f>
        <v>0</v>
      </c>
      <c r="Q143" s="158">
        <v>1.69684</v>
      </c>
      <c r="R143" s="158">
        <f>Q143*H143</f>
        <v>1.69684</v>
      </c>
      <c r="S143" s="158">
        <v>0</v>
      </c>
      <c r="T143" s="159">
        <f>S143*H143</f>
        <v>0</v>
      </c>
      <c r="AR143" s="160" t="s">
        <v>143</v>
      </c>
      <c r="AT143" s="160" t="s">
        <v>138</v>
      </c>
      <c r="AU143" s="160" t="s">
        <v>81</v>
      </c>
      <c r="AY143" s="17" t="s">
        <v>135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7" t="s">
        <v>79</v>
      </c>
      <c r="BK143" s="161">
        <f>ROUND(I143*H143,2)</f>
        <v>0</v>
      </c>
      <c r="BL143" s="17" t="s">
        <v>143</v>
      </c>
      <c r="BM143" s="160" t="s">
        <v>193</v>
      </c>
    </row>
    <row r="144" spans="2:51" s="12" customFormat="1" ht="11.25">
      <c r="B144" s="162"/>
      <c r="D144" s="163" t="s">
        <v>145</v>
      </c>
      <c r="E144" s="164" t="s">
        <v>3</v>
      </c>
      <c r="F144" s="165" t="s">
        <v>194</v>
      </c>
      <c r="H144" s="164" t="s">
        <v>3</v>
      </c>
      <c r="I144" s="166"/>
      <c r="L144" s="162"/>
      <c r="M144" s="167"/>
      <c r="N144" s="168"/>
      <c r="O144" s="168"/>
      <c r="P144" s="168"/>
      <c r="Q144" s="168"/>
      <c r="R144" s="168"/>
      <c r="S144" s="168"/>
      <c r="T144" s="169"/>
      <c r="AT144" s="164" t="s">
        <v>145</v>
      </c>
      <c r="AU144" s="164" t="s">
        <v>81</v>
      </c>
      <c r="AV144" s="12" t="s">
        <v>79</v>
      </c>
      <c r="AW144" s="12" t="s">
        <v>33</v>
      </c>
      <c r="AX144" s="12" t="s">
        <v>72</v>
      </c>
      <c r="AY144" s="164" t="s">
        <v>135</v>
      </c>
    </row>
    <row r="145" spans="2:51" s="12" customFormat="1" ht="11.25">
      <c r="B145" s="162"/>
      <c r="D145" s="163" t="s">
        <v>145</v>
      </c>
      <c r="E145" s="164" t="s">
        <v>3</v>
      </c>
      <c r="F145" s="165" t="s">
        <v>195</v>
      </c>
      <c r="H145" s="164" t="s">
        <v>3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4" t="s">
        <v>145</v>
      </c>
      <c r="AU145" s="164" t="s">
        <v>81</v>
      </c>
      <c r="AV145" s="12" t="s">
        <v>79</v>
      </c>
      <c r="AW145" s="12" t="s">
        <v>33</v>
      </c>
      <c r="AX145" s="12" t="s">
        <v>72</v>
      </c>
      <c r="AY145" s="164" t="s">
        <v>135</v>
      </c>
    </row>
    <row r="146" spans="2:51" s="12" customFormat="1" ht="22.5">
      <c r="B146" s="162"/>
      <c r="D146" s="163" t="s">
        <v>145</v>
      </c>
      <c r="E146" s="164" t="s">
        <v>3</v>
      </c>
      <c r="F146" s="165" t="s">
        <v>196</v>
      </c>
      <c r="H146" s="164" t="s">
        <v>3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4" t="s">
        <v>145</v>
      </c>
      <c r="AU146" s="164" t="s">
        <v>81</v>
      </c>
      <c r="AV146" s="12" t="s">
        <v>79</v>
      </c>
      <c r="AW146" s="12" t="s">
        <v>33</v>
      </c>
      <c r="AX146" s="12" t="s">
        <v>72</v>
      </c>
      <c r="AY146" s="164" t="s">
        <v>135</v>
      </c>
    </row>
    <row r="147" spans="2:51" s="12" customFormat="1" ht="22.5">
      <c r="B147" s="162"/>
      <c r="D147" s="163" t="s">
        <v>145</v>
      </c>
      <c r="E147" s="164" t="s">
        <v>3</v>
      </c>
      <c r="F147" s="165" t="s">
        <v>197</v>
      </c>
      <c r="H147" s="164" t="s">
        <v>3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4" t="s">
        <v>145</v>
      </c>
      <c r="AU147" s="164" t="s">
        <v>81</v>
      </c>
      <c r="AV147" s="12" t="s">
        <v>79</v>
      </c>
      <c r="AW147" s="12" t="s">
        <v>33</v>
      </c>
      <c r="AX147" s="12" t="s">
        <v>72</v>
      </c>
      <c r="AY147" s="164" t="s">
        <v>135</v>
      </c>
    </row>
    <row r="148" spans="2:51" s="12" customFormat="1" ht="11.25">
      <c r="B148" s="162"/>
      <c r="D148" s="163" t="s">
        <v>145</v>
      </c>
      <c r="E148" s="164" t="s">
        <v>3</v>
      </c>
      <c r="F148" s="165" t="s">
        <v>198</v>
      </c>
      <c r="H148" s="164" t="s">
        <v>3</v>
      </c>
      <c r="I148" s="166"/>
      <c r="L148" s="162"/>
      <c r="M148" s="167"/>
      <c r="N148" s="168"/>
      <c r="O148" s="168"/>
      <c r="P148" s="168"/>
      <c r="Q148" s="168"/>
      <c r="R148" s="168"/>
      <c r="S148" s="168"/>
      <c r="T148" s="169"/>
      <c r="AT148" s="164" t="s">
        <v>145</v>
      </c>
      <c r="AU148" s="164" t="s">
        <v>81</v>
      </c>
      <c r="AV148" s="12" t="s">
        <v>79</v>
      </c>
      <c r="AW148" s="12" t="s">
        <v>33</v>
      </c>
      <c r="AX148" s="12" t="s">
        <v>72</v>
      </c>
      <c r="AY148" s="164" t="s">
        <v>135</v>
      </c>
    </row>
    <row r="149" spans="2:51" s="13" customFormat="1" ht="11.25">
      <c r="B149" s="170"/>
      <c r="D149" s="163" t="s">
        <v>145</v>
      </c>
      <c r="E149" s="171" t="s">
        <v>3</v>
      </c>
      <c r="F149" s="172" t="s">
        <v>199</v>
      </c>
      <c r="H149" s="173">
        <v>1</v>
      </c>
      <c r="I149" s="174"/>
      <c r="L149" s="170"/>
      <c r="M149" s="175"/>
      <c r="N149" s="176"/>
      <c r="O149" s="176"/>
      <c r="P149" s="176"/>
      <c r="Q149" s="176"/>
      <c r="R149" s="176"/>
      <c r="S149" s="176"/>
      <c r="T149" s="177"/>
      <c r="AT149" s="171" t="s">
        <v>145</v>
      </c>
      <c r="AU149" s="171" t="s">
        <v>81</v>
      </c>
      <c r="AV149" s="13" t="s">
        <v>81</v>
      </c>
      <c r="AW149" s="13" t="s">
        <v>33</v>
      </c>
      <c r="AX149" s="13" t="s">
        <v>79</v>
      </c>
      <c r="AY149" s="171" t="s">
        <v>135</v>
      </c>
    </row>
    <row r="150" spans="2:63" s="11" customFormat="1" ht="22.9" customHeight="1">
      <c r="B150" s="135"/>
      <c r="D150" s="136" t="s">
        <v>71</v>
      </c>
      <c r="E150" s="146" t="s">
        <v>200</v>
      </c>
      <c r="F150" s="146" t="s">
        <v>201</v>
      </c>
      <c r="I150" s="138"/>
      <c r="J150" s="147">
        <f>BK150</f>
        <v>0</v>
      </c>
      <c r="L150" s="135"/>
      <c r="M150" s="140"/>
      <c r="N150" s="141"/>
      <c r="O150" s="141"/>
      <c r="P150" s="142">
        <f>SUM(P151:P191)</f>
        <v>0</v>
      </c>
      <c r="Q150" s="141"/>
      <c r="R150" s="142">
        <f>SUM(R151:R191)</f>
        <v>0.00472</v>
      </c>
      <c r="S150" s="141"/>
      <c r="T150" s="143">
        <f>SUM(T151:T191)</f>
        <v>12.822439</v>
      </c>
      <c r="AR150" s="136" t="s">
        <v>79</v>
      </c>
      <c r="AT150" s="144" t="s">
        <v>71</v>
      </c>
      <c r="AU150" s="144" t="s">
        <v>79</v>
      </c>
      <c r="AY150" s="136" t="s">
        <v>135</v>
      </c>
      <c r="BK150" s="145">
        <f>SUM(BK151:BK191)</f>
        <v>0</v>
      </c>
    </row>
    <row r="151" spans="2:65" s="1" customFormat="1" ht="24" customHeight="1">
      <c r="B151" s="148"/>
      <c r="C151" s="149" t="s">
        <v>202</v>
      </c>
      <c r="D151" s="149" t="s">
        <v>138</v>
      </c>
      <c r="E151" s="150" t="s">
        <v>203</v>
      </c>
      <c r="F151" s="151" t="s">
        <v>204</v>
      </c>
      <c r="G151" s="152" t="s">
        <v>162</v>
      </c>
      <c r="H151" s="153">
        <v>118</v>
      </c>
      <c r="I151" s="154"/>
      <c r="J151" s="155">
        <f>ROUND(I151*H151,2)</f>
        <v>0</v>
      </c>
      <c r="K151" s="151" t="s">
        <v>142</v>
      </c>
      <c r="L151" s="32"/>
      <c r="M151" s="156" t="s">
        <v>3</v>
      </c>
      <c r="N151" s="157" t="s">
        <v>43</v>
      </c>
      <c r="O151" s="52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AR151" s="160" t="s">
        <v>143</v>
      </c>
      <c r="AT151" s="160" t="s">
        <v>138</v>
      </c>
      <c r="AU151" s="160" t="s">
        <v>81</v>
      </c>
      <c r="AY151" s="17" t="s">
        <v>135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79</v>
      </c>
      <c r="BK151" s="161">
        <f>ROUND(I151*H151,2)</f>
        <v>0</v>
      </c>
      <c r="BL151" s="17" t="s">
        <v>143</v>
      </c>
      <c r="BM151" s="160" t="s">
        <v>205</v>
      </c>
    </row>
    <row r="152" spans="2:51" s="12" customFormat="1" ht="11.25">
      <c r="B152" s="162"/>
      <c r="D152" s="163" t="s">
        <v>145</v>
      </c>
      <c r="E152" s="164" t="s">
        <v>3</v>
      </c>
      <c r="F152" s="165" t="s">
        <v>165</v>
      </c>
      <c r="H152" s="164" t="s">
        <v>3</v>
      </c>
      <c r="I152" s="166"/>
      <c r="L152" s="162"/>
      <c r="M152" s="167"/>
      <c r="N152" s="168"/>
      <c r="O152" s="168"/>
      <c r="P152" s="168"/>
      <c r="Q152" s="168"/>
      <c r="R152" s="168"/>
      <c r="S152" s="168"/>
      <c r="T152" s="169"/>
      <c r="AT152" s="164" t="s">
        <v>145</v>
      </c>
      <c r="AU152" s="164" t="s">
        <v>81</v>
      </c>
      <c r="AV152" s="12" t="s">
        <v>79</v>
      </c>
      <c r="AW152" s="12" t="s">
        <v>33</v>
      </c>
      <c r="AX152" s="12" t="s">
        <v>72</v>
      </c>
      <c r="AY152" s="164" t="s">
        <v>135</v>
      </c>
    </row>
    <row r="153" spans="2:51" s="13" customFormat="1" ht="11.25">
      <c r="B153" s="170"/>
      <c r="D153" s="163" t="s">
        <v>145</v>
      </c>
      <c r="E153" s="171" t="s">
        <v>3</v>
      </c>
      <c r="F153" s="172" t="s">
        <v>206</v>
      </c>
      <c r="H153" s="173">
        <v>51.5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145</v>
      </c>
      <c r="AU153" s="171" t="s">
        <v>81</v>
      </c>
      <c r="AV153" s="13" t="s">
        <v>81</v>
      </c>
      <c r="AW153" s="13" t="s">
        <v>33</v>
      </c>
      <c r="AX153" s="13" t="s">
        <v>72</v>
      </c>
      <c r="AY153" s="171" t="s">
        <v>135</v>
      </c>
    </row>
    <row r="154" spans="2:51" s="12" customFormat="1" ht="11.25">
      <c r="B154" s="162"/>
      <c r="D154" s="163" t="s">
        <v>145</v>
      </c>
      <c r="E154" s="164" t="s">
        <v>3</v>
      </c>
      <c r="F154" s="165" t="s">
        <v>184</v>
      </c>
      <c r="H154" s="164" t="s">
        <v>3</v>
      </c>
      <c r="I154" s="166"/>
      <c r="L154" s="162"/>
      <c r="M154" s="167"/>
      <c r="N154" s="168"/>
      <c r="O154" s="168"/>
      <c r="P154" s="168"/>
      <c r="Q154" s="168"/>
      <c r="R154" s="168"/>
      <c r="S154" s="168"/>
      <c r="T154" s="169"/>
      <c r="AT154" s="164" t="s">
        <v>145</v>
      </c>
      <c r="AU154" s="164" t="s">
        <v>81</v>
      </c>
      <c r="AV154" s="12" t="s">
        <v>79</v>
      </c>
      <c r="AW154" s="12" t="s">
        <v>33</v>
      </c>
      <c r="AX154" s="12" t="s">
        <v>72</v>
      </c>
      <c r="AY154" s="164" t="s">
        <v>135</v>
      </c>
    </row>
    <row r="155" spans="2:51" s="13" customFormat="1" ht="11.25">
      <c r="B155" s="170"/>
      <c r="D155" s="163" t="s">
        <v>145</v>
      </c>
      <c r="E155" s="171" t="s">
        <v>3</v>
      </c>
      <c r="F155" s="172" t="s">
        <v>185</v>
      </c>
      <c r="H155" s="173">
        <v>7.3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1" t="s">
        <v>145</v>
      </c>
      <c r="AU155" s="171" t="s">
        <v>81</v>
      </c>
      <c r="AV155" s="13" t="s">
        <v>81</v>
      </c>
      <c r="AW155" s="13" t="s">
        <v>33</v>
      </c>
      <c r="AX155" s="13" t="s">
        <v>72</v>
      </c>
      <c r="AY155" s="171" t="s">
        <v>135</v>
      </c>
    </row>
    <row r="156" spans="2:51" s="12" customFormat="1" ht="11.25">
      <c r="B156" s="162"/>
      <c r="D156" s="163" t="s">
        <v>145</v>
      </c>
      <c r="E156" s="164" t="s">
        <v>3</v>
      </c>
      <c r="F156" s="165" t="s">
        <v>170</v>
      </c>
      <c r="H156" s="164" t="s">
        <v>3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4" t="s">
        <v>145</v>
      </c>
      <c r="AU156" s="164" t="s">
        <v>81</v>
      </c>
      <c r="AV156" s="12" t="s">
        <v>79</v>
      </c>
      <c r="AW156" s="12" t="s">
        <v>33</v>
      </c>
      <c r="AX156" s="12" t="s">
        <v>72</v>
      </c>
      <c r="AY156" s="164" t="s">
        <v>135</v>
      </c>
    </row>
    <row r="157" spans="2:51" s="13" customFormat="1" ht="11.25">
      <c r="B157" s="170"/>
      <c r="D157" s="163" t="s">
        <v>145</v>
      </c>
      <c r="E157" s="171" t="s">
        <v>3</v>
      </c>
      <c r="F157" s="172" t="s">
        <v>207</v>
      </c>
      <c r="H157" s="173">
        <v>9.8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145</v>
      </c>
      <c r="AU157" s="171" t="s">
        <v>81</v>
      </c>
      <c r="AV157" s="13" t="s">
        <v>81</v>
      </c>
      <c r="AW157" s="13" t="s">
        <v>33</v>
      </c>
      <c r="AX157" s="13" t="s">
        <v>72</v>
      </c>
      <c r="AY157" s="171" t="s">
        <v>135</v>
      </c>
    </row>
    <row r="158" spans="2:51" s="12" customFormat="1" ht="11.25">
      <c r="B158" s="162"/>
      <c r="D158" s="163" t="s">
        <v>145</v>
      </c>
      <c r="E158" s="164" t="s">
        <v>3</v>
      </c>
      <c r="F158" s="165" t="s">
        <v>208</v>
      </c>
      <c r="H158" s="164" t="s">
        <v>3</v>
      </c>
      <c r="I158" s="166"/>
      <c r="L158" s="162"/>
      <c r="M158" s="167"/>
      <c r="N158" s="168"/>
      <c r="O158" s="168"/>
      <c r="P158" s="168"/>
      <c r="Q158" s="168"/>
      <c r="R158" s="168"/>
      <c r="S158" s="168"/>
      <c r="T158" s="169"/>
      <c r="AT158" s="164" t="s">
        <v>145</v>
      </c>
      <c r="AU158" s="164" t="s">
        <v>81</v>
      </c>
      <c r="AV158" s="12" t="s">
        <v>79</v>
      </c>
      <c r="AW158" s="12" t="s">
        <v>33</v>
      </c>
      <c r="AX158" s="12" t="s">
        <v>72</v>
      </c>
      <c r="AY158" s="164" t="s">
        <v>135</v>
      </c>
    </row>
    <row r="159" spans="2:51" s="13" customFormat="1" ht="11.25">
      <c r="B159" s="170"/>
      <c r="D159" s="163" t="s">
        <v>145</v>
      </c>
      <c r="E159" s="171" t="s">
        <v>3</v>
      </c>
      <c r="F159" s="172" t="s">
        <v>209</v>
      </c>
      <c r="H159" s="173">
        <v>13.5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145</v>
      </c>
      <c r="AU159" s="171" t="s">
        <v>81</v>
      </c>
      <c r="AV159" s="13" t="s">
        <v>81</v>
      </c>
      <c r="AW159" s="13" t="s">
        <v>33</v>
      </c>
      <c r="AX159" s="13" t="s">
        <v>72</v>
      </c>
      <c r="AY159" s="171" t="s">
        <v>135</v>
      </c>
    </row>
    <row r="160" spans="2:51" s="12" customFormat="1" ht="11.25">
      <c r="B160" s="162"/>
      <c r="D160" s="163" t="s">
        <v>145</v>
      </c>
      <c r="E160" s="164" t="s">
        <v>3</v>
      </c>
      <c r="F160" s="165" t="s">
        <v>186</v>
      </c>
      <c r="H160" s="164" t="s">
        <v>3</v>
      </c>
      <c r="I160" s="166"/>
      <c r="L160" s="162"/>
      <c r="M160" s="167"/>
      <c r="N160" s="168"/>
      <c r="O160" s="168"/>
      <c r="P160" s="168"/>
      <c r="Q160" s="168"/>
      <c r="R160" s="168"/>
      <c r="S160" s="168"/>
      <c r="T160" s="169"/>
      <c r="AT160" s="164" t="s">
        <v>145</v>
      </c>
      <c r="AU160" s="164" t="s">
        <v>81</v>
      </c>
      <c r="AV160" s="12" t="s">
        <v>79</v>
      </c>
      <c r="AW160" s="12" t="s">
        <v>33</v>
      </c>
      <c r="AX160" s="12" t="s">
        <v>72</v>
      </c>
      <c r="AY160" s="164" t="s">
        <v>135</v>
      </c>
    </row>
    <row r="161" spans="2:51" s="13" customFormat="1" ht="11.25">
      <c r="B161" s="170"/>
      <c r="D161" s="163" t="s">
        <v>145</v>
      </c>
      <c r="E161" s="171" t="s">
        <v>3</v>
      </c>
      <c r="F161" s="172" t="s">
        <v>187</v>
      </c>
      <c r="H161" s="173">
        <v>2.9</v>
      </c>
      <c r="I161" s="174"/>
      <c r="L161" s="170"/>
      <c r="M161" s="175"/>
      <c r="N161" s="176"/>
      <c r="O161" s="176"/>
      <c r="P161" s="176"/>
      <c r="Q161" s="176"/>
      <c r="R161" s="176"/>
      <c r="S161" s="176"/>
      <c r="T161" s="177"/>
      <c r="AT161" s="171" t="s">
        <v>145</v>
      </c>
      <c r="AU161" s="171" t="s">
        <v>81</v>
      </c>
      <c r="AV161" s="13" t="s">
        <v>81</v>
      </c>
      <c r="AW161" s="13" t="s">
        <v>33</v>
      </c>
      <c r="AX161" s="13" t="s">
        <v>72</v>
      </c>
      <c r="AY161" s="171" t="s">
        <v>135</v>
      </c>
    </row>
    <row r="162" spans="2:51" s="12" customFormat="1" ht="11.25">
      <c r="B162" s="162"/>
      <c r="D162" s="163" t="s">
        <v>145</v>
      </c>
      <c r="E162" s="164" t="s">
        <v>3</v>
      </c>
      <c r="F162" s="165" t="s">
        <v>210</v>
      </c>
      <c r="H162" s="164" t="s">
        <v>3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4" t="s">
        <v>145</v>
      </c>
      <c r="AU162" s="164" t="s">
        <v>81</v>
      </c>
      <c r="AV162" s="12" t="s">
        <v>79</v>
      </c>
      <c r="AW162" s="12" t="s">
        <v>33</v>
      </c>
      <c r="AX162" s="12" t="s">
        <v>72</v>
      </c>
      <c r="AY162" s="164" t="s">
        <v>135</v>
      </c>
    </row>
    <row r="163" spans="2:51" s="13" customFormat="1" ht="11.25">
      <c r="B163" s="170"/>
      <c r="D163" s="163" t="s">
        <v>145</v>
      </c>
      <c r="E163" s="171" t="s">
        <v>3</v>
      </c>
      <c r="F163" s="172" t="s">
        <v>211</v>
      </c>
      <c r="H163" s="173">
        <v>33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1" t="s">
        <v>145</v>
      </c>
      <c r="AU163" s="171" t="s">
        <v>81</v>
      </c>
      <c r="AV163" s="13" t="s">
        <v>81</v>
      </c>
      <c r="AW163" s="13" t="s">
        <v>33</v>
      </c>
      <c r="AX163" s="13" t="s">
        <v>72</v>
      </c>
      <c r="AY163" s="171" t="s">
        <v>135</v>
      </c>
    </row>
    <row r="164" spans="2:51" s="14" customFormat="1" ht="11.25">
      <c r="B164" s="178"/>
      <c r="D164" s="163" t="s">
        <v>145</v>
      </c>
      <c r="E164" s="179" t="s">
        <v>3</v>
      </c>
      <c r="F164" s="180" t="s">
        <v>173</v>
      </c>
      <c r="H164" s="181">
        <v>118</v>
      </c>
      <c r="I164" s="182"/>
      <c r="L164" s="178"/>
      <c r="M164" s="183"/>
      <c r="N164" s="184"/>
      <c r="O164" s="184"/>
      <c r="P164" s="184"/>
      <c r="Q164" s="184"/>
      <c r="R164" s="184"/>
      <c r="S164" s="184"/>
      <c r="T164" s="185"/>
      <c r="AT164" s="179" t="s">
        <v>145</v>
      </c>
      <c r="AU164" s="179" t="s">
        <v>81</v>
      </c>
      <c r="AV164" s="14" t="s">
        <v>143</v>
      </c>
      <c r="AW164" s="14" t="s">
        <v>33</v>
      </c>
      <c r="AX164" s="14" t="s">
        <v>79</v>
      </c>
      <c r="AY164" s="179" t="s">
        <v>135</v>
      </c>
    </row>
    <row r="165" spans="2:65" s="1" customFormat="1" ht="24" customHeight="1">
      <c r="B165" s="148"/>
      <c r="C165" s="149" t="s">
        <v>188</v>
      </c>
      <c r="D165" s="149" t="s">
        <v>138</v>
      </c>
      <c r="E165" s="150" t="s">
        <v>212</v>
      </c>
      <c r="F165" s="151" t="s">
        <v>213</v>
      </c>
      <c r="G165" s="152" t="s">
        <v>162</v>
      </c>
      <c r="H165" s="153">
        <v>118</v>
      </c>
      <c r="I165" s="154"/>
      <c r="J165" s="155">
        <f>ROUND(I165*H165,2)</f>
        <v>0</v>
      </c>
      <c r="K165" s="151" t="s">
        <v>142</v>
      </c>
      <c r="L165" s="32"/>
      <c r="M165" s="156" t="s">
        <v>3</v>
      </c>
      <c r="N165" s="157" t="s">
        <v>43</v>
      </c>
      <c r="O165" s="52"/>
      <c r="P165" s="158">
        <f>O165*H165</f>
        <v>0</v>
      </c>
      <c r="Q165" s="158">
        <v>4E-05</v>
      </c>
      <c r="R165" s="158">
        <f>Q165*H165</f>
        <v>0.00472</v>
      </c>
      <c r="S165" s="158">
        <v>0</v>
      </c>
      <c r="T165" s="159">
        <f>S165*H165</f>
        <v>0</v>
      </c>
      <c r="AR165" s="160" t="s">
        <v>143</v>
      </c>
      <c r="AT165" s="160" t="s">
        <v>138</v>
      </c>
      <c r="AU165" s="160" t="s">
        <v>81</v>
      </c>
      <c r="AY165" s="17" t="s">
        <v>135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79</v>
      </c>
      <c r="BK165" s="161">
        <f>ROUND(I165*H165,2)</f>
        <v>0</v>
      </c>
      <c r="BL165" s="17" t="s">
        <v>143</v>
      </c>
      <c r="BM165" s="160" t="s">
        <v>214</v>
      </c>
    </row>
    <row r="166" spans="2:65" s="1" customFormat="1" ht="24" customHeight="1">
      <c r="B166" s="148"/>
      <c r="C166" s="149" t="s">
        <v>200</v>
      </c>
      <c r="D166" s="149" t="s">
        <v>138</v>
      </c>
      <c r="E166" s="150" t="s">
        <v>215</v>
      </c>
      <c r="F166" s="151" t="s">
        <v>216</v>
      </c>
      <c r="G166" s="152" t="s">
        <v>162</v>
      </c>
      <c r="H166" s="153">
        <v>85</v>
      </c>
      <c r="I166" s="154"/>
      <c r="J166" s="155">
        <f>ROUND(I166*H166,2)</f>
        <v>0</v>
      </c>
      <c r="K166" s="151" t="s">
        <v>142</v>
      </c>
      <c r="L166" s="32"/>
      <c r="M166" s="156" t="s">
        <v>3</v>
      </c>
      <c r="N166" s="157" t="s">
        <v>43</v>
      </c>
      <c r="O166" s="52"/>
      <c r="P166" s="158">
        <f>O166*H166</f>
        <v>0</v>
      </c>
      <c r="Q166" s="158">
        <v>0</v>
      </c>
      <c r="R166" s="158">
        <f>Q166*H166</f>
        <v>0</v>
      </c>
      <c r="S166" s="158">
        <v>0.09</v>
      </c>
      <c r="T166" s="159">
        <f>S166*H166</f>
        <v>7.6499999999999995</v>
      </c>
      <c r="AR166" s="160" t="s">
        <v>143</v>
      </c>
      <c r="AT166" s="160" t="s">
        <v>138</v>
      </c>
      <c r="AU166" s="160" t="s">
        <v>81</v>
      </c>
      <c r="AY166" s="17" t="s">
        <v>135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79</v>
      </c>
      <c r="BK166" s="161">
        <f>ROUND(I166*H166,2)</f>
        <v>0</v>
      </c>
      <c r="BL166" s="17" t="s">
        <v>143</v>
      </c>
      <c r="BM166" s="160" t="s">
        <v>217</v>
      </c>
    </row>
    <row r="167" spans="2:51" s="12" customFormat="1" ht="11.25">
      <c r="B167" s="162"/>
      <c r="D167" s="163" t="s">
        <v>145</v>
      </c>
      <c r="E167" s="164" t="s">
        <v>3</v>
      </c>
      <c r="F167" s="165" t="s">
        <v>165</v>
      </c>
      <c r="H167" s="164" t="s">
        <v>3</v>
      </c>
      <c r="I167" s="166"/>
      <c r="L167" s="162"/>
      <c r="M167" s="167"/>
      <c r="N167" s="168"/>
      <c r="O167" s="168"/>
      <c r="P167" s="168"/>
      <c r="Q167" s="168"/>
      <c r="R167" s="168"/>
      <c r="S167" s="168"/>
      <c r="T167" s="169"/>
      <c r="AT167" s="164" t="s">
        <v>145</v>
      </c>
      <c r="AU167" s="164" t="s">
        <v>81</v>
      </c>
      <c r="AV167" s="12" t="s">
        <v>79</v>
      </c>
      <c r="AW167" s="12" t="s">
        <v>33</v>
      </c>
      <c r="AX167" s="12" t="s">
        <v>72</v>
      </c>
      <c r="AY167" s="164" t="s">
        <v>135</v>
      </c>
    </row>
    <row r="168" spans="2:51" s="13" customFormat="1" ht="11.25">
      <c r="B168" s="170"/>
      <c r="D168" s="163" t="s">
        <v>145</v>
      </c>
      <c r="E168" s="171" t="s">
        <v>3</v>
      </c>
      <c r="F168" s="172" t="s">
        <v>206</v>
      </c>
      <c r="H168" s="173">
        <v>51.5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145</v>
      </c>
      <c r="AU168" s="171" t="s">
        <v>81</v>
      </c>
      <c r="AV168" s="13" t="s">
        <v>81</v>
      </c>
      <c r="AW168" s="13" t="s">
        <v>33</v>
      </c>
      <c r="AX168" s="13" t="s">
        <v>72</v>
      </c>
      <c r="AY168" s="171" t="s">
        <v>135</v>
      </c>
    </row>
    <row r="169" spans="2:51" s="12" customFormat="1" ht="11.25">
      <c r="B169" s="162"/>
      <c r="D169" s="163" t="s">
        <v>145</v>
      </c>
      <c r="E169" s="164" t="s">
        <v>3</v>
      </c>
      <c r="F169" s="165" t="s">
        <v>184</v>
      </c>
      <c r="H169" s="164" t="s">
        <v>3</v>
      </c>
      <c r="I169" s="166"/>
      <c r="L169" s="162"/>
      <c r="M169" s="167"/>
      <c r="N169" s="168"/>
      <c r="O169" s="168"/>
      <c r="P169" s="168"/>
      <c r="Q169" s="168"/>
      <c r="R169" s="168"/>
      <c r="S169" s="168"/>
      <c r="T169" s="169"/>
      <c r="AT169" s="164" t="s">
        <v>145</v>
      </c>
      <c r="AU169" s="164" t="s">
        <v>81</v>
      </c>
      <c r="AV169" s="12" t="s">
        <v>79</v>
      </c>
      <c r="AW169" s="12" t="s">
        <v>33</v>
      </c>
      <c r="AX169" s="12" t="s">
        <v>72</v>
      </c>
      <c r="AY169" s="164" t="s">
        <v>135</v>
      </c>
    </row>
    <row r="170" spans="2:51" s="13" customFormat="1" ht="11.25">
      <c r="B170" s="170"/>
      <c r="D170" s="163" t="s">
        <v>145</v>
      </c>
      <c r="E170" s="171" t="s">
        <v>3</v>
      </c>
      <c r="F170" s="172" t="s">
        <v>185</v>
      </c>
      <c r="H170" s="173">
        <v>7.3</v>
      </c>
      <c r="I170" s="174"/>
      <c r="L170" s="170"/>
      <c r="M170" s="175"/>
      <c r="N170" s="176"/>
      <c r="O170" s="176"/>
      <c r="P170" s="176"/>
      <c r="Q170" s="176"/>
      <c r="R170" s="176"/>
      <c r="S170" s="176"/>
      <c r="T170" s="177"/>
      <c r="AT170" s="171" t="s">
        <v>145</v>
      </c>
      <c r="AU170" s="171" t="s">
        <v>81</v>
      </c>
      <c r="AV170" s="13" t="s">
        <v>81</v>
      </c>
      <c r="AW170" s="13" t="s">
        <v>33</v>
      </c>
      <c r="AX170" s="13" t="s">
        <v>72</v>
      </c>
      <c r="AY170" s="171" t="s">
        <v>135</v>
      </c>
    </row>
    <row r="171" spans="2:51" s="12" customFormat="1" ht="11.25">
      <c r="B171" s="162"/>
      <c r="D171" s="163" t="s">
        <v>145</v>
      </c>
      <c r="E171" s="164" t="s">
        <v>3</v>
      </c>
      <c r="F171" s="165" t="s">
        <v>170</v>
      </c>
      <c r="H171" s="164" t="s">
        <v>3</v>
      </c>
      <c r="I171" s="166"/>
      <c r="L171" s="162"/>
      <c r="M171" s="167"/>
      <c r="N171" s="168"/>
      <c r="O171" s="168"/>
      <c r="P171" s="168"/>
      <c r="Q171" s="168"/>
      <c r="R171" s="168"/>
      <c r="S171" s="168"/>
      <c r="T171" s="169"/>
      <c r="AT171" s="164" t="s">
        <v>145</v>
      </c>
      <c r="AU171" s="164" t="s">
        <v>81</v>
      </c>
      <c r="AV171" s="12" t="s">
        <v>79</v>
      </c>
      <c r="AW171" s="12" t="s">
        <v>33</v>
      </c>
      <c r="AX171" s="12" t="s">
        <v>72</v>
      </c>
      <c r="AY171" s="164" t="s">
        <v>135</v>
      </c>
    </row>
    <row r="172" spans="2:51" s="13" customFormat="1" ht="11.25">
      <c r="B172" s="170"/>
      <c r="D172" s="163" t="s">
        <v>145</v>
      </c>
      <c r="E172" s="171" t="s">
        <v>3</v>
      </c>
      <c r="F172" s="172" t="s">
        <v>207</v>
      </c>
      <c r="H172" s="173">
        <v>9.8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145</v>
      </c>
      <c r="AU172" s="171" t="s">
        <v>81</v>
      </c>
      <c r="AV172" s="13" t="s">
        <v>81</v>
      </c>
      <c r="AW172" s="13" t="s">
        <v>33</v>
      </c>
      <c r="AX172" s="13" t="s">
        <v>72</v>
      </c>
      <c r="AY172" s="171" t="s">
        <v>135</v>
      </c>
    </row>
    <row r="173" spans="2:51" s="12" customFormat="1" ht="11.25">
      <c r="B173" s="162"/>
      <c r="D173" s="163" t="s">
        <v>145</v>
      </c>
      <c r="E173" s="164" t="s">
        <v>3</v>
      </c>
      <c r="F173" s="165" t="s">
        <v>208</v>
      </c>
      <c r="H173" s="164" t="s">
        <v>3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4" t="s">
        <v>145</v>
      </c>
      <c r="AU173" s="164" t="s">
        <v>81</v>
      </c>
      <c r="AV173" s="12" t="s">
        <v>79</v>
      </c>
      <c r="AW173" s="12" t="s">
        <v>33</v>
      </c>
      <c r="AX173" s="12" t="s">
        <v>72</v>
      </c>
      <c r="AY173" s="164" t="s">
        <v>135</v>
      </c>
    </row>
    <row r="174" spans="2:51" s="13" customFormat="1" ht="11.25">
      <c r="B174" s="170"/>
      <c r="D174" s="163" t="s">
        <v>145</v>
      </c>
      <c r="E174" s="171" t="s">
        <v>3</v>
      </c>
      <c r="F174" s="172" t="s">
        <v>209</v>
      </c>
      <c r="H174" s="173">
        <v>13.5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145</v>
      </c>
      <c r="AU174" s="171" t="s">
        <v>81</v>
      </c>
      <c r="AV174" s="13" t="s">
        <v>81</v>
      </c>
      <c r="AW174" s="13" t="s">
        <v>33</v>
      </c>
      <c r="AX174" s="13" t="s">
        <v>72</v>
      </c>
      <c r="AY174" s="171" t="s">
        <v>135</v>
      </c>
    </row>
    <row r="175" spans="2:51" s="12" customFormat="1" ht="11.25">
      <c r="B175" s="162"/>
      <c r="D175" s="163" t="s">
        <v>145</v>
      </c>
      <c r="E175" s="164" t="s">
        <v>3</v>
      </c>
      <c r="F175" s="165" t="s">
        <v>186</v>
      </c>
      <c r="H175" s="164" t="s">
        <v>3</v>
      </c>
      <c r="I175" s="166"/>
      <c r="L175" s="162"/>
      <c r="M175" s="167"/>
      <c r="N175" s="168"/>
      <c r="O175" s="168"/>
      <c r="P175" s="168"/>
      <c r="Q175" s="168"/>
      <c r="R175" s="168"/>
      <c r="S175" s="168"/>
      <c r="T175" s="169"/>
      <c r="AT175" s="164" t="s">
        <v>145</v>
      </c>
      <c r="AU175" s="164" t="s">
        <v>81</v>
      </c>
      <c r="AV175" s="12" t="s">
        <v>79</v>
      </c>
      <c r="AW175" s="12" t="s">
        <v>33</v>
      </c>
      <c r="AX175" s="12" t="s">
        <v>72</v>
      </c>
      <c r="AY175" s="164" t="s">
        <v>135</v>
      </c>
    </row>
    <row r="176" spans="2:51" s="13" customFormat="1" ht="11.25">
      <c r="B176" s="170"/>
      <c r="D176" s="163" t="s">
        <v>145</v>
      </c>
      <c r="E176" s="171" t="s">
        <v>3</v>
      </c>
      <c r="F176" s="172" t="s">
        <v>187</v>
      </c>
      <c r="H176" s="173">
        <v>2.9</v>
      </c>
      <c r="I176" s="174"/>
      <c r="L176" s="170"/>
      <c r="M176" s="175"/>
      <c r="N176" s="176"/>
      <c r="O176" s="176"/>
      <c r="P176" s="176"/>
      <c r="Q176" s="176"/>
      <c r="R176" s="176"/>
      <c r="S176" s="176"/>
      <c r="T176" s="177"/>
      <c r="AT176" s="171" t="s">
        <v>145</v>
      </c>
      <c r="AU176" s="171" t="s">
        <v>81</v>
      </c>
      <c r="AV176" s="13" t="s">
        <v>81</v>
      </c>
      <c r="AW176" s="13" t="s">
        <v>33</v>
      </c>
      <c r="AX176" s="13" t="s">
        <v>72</v>
      </c>
      <c r="AY176" s="171" t="s">
        <v>135</v>
      </c>
    </row>
    <row r="177" spans="2:51" s="14" customFormat="1" ht="11.25">
      <c r="B177" s="178"/>
      <c r="D177" s="163" t="s">
        <v>145</v>
      </c>
      <c r="E177" s="179" t="s">
        <v>3</v>
      </c>
      <c r="F177" s="180" t="s">
        <v>173</v>
      </c>
      <c r="H177" s="181">
        <v>85</v>
      </c>
      <c r="I177" s="182"/>
      <c r="L177" s="178"/>
      <c r="M177" s="183"/>
      <c r="N177" s="184"/>
      <c r="O177" s="184"/>
      <c r="P177" s="184"/>
      <c r="Q177" s="184"/>
      <c r="R177" s="184"/>
      <c r="S177" s="184"/>
      <c r="T177" s="185"/>
      <c r="AT177" s="179" t="s">
        <v>145</v>
      </c>
      <c r="AU177" s="179" t="s">
        <v>81</v>
      </c>
      <c r="AV177" s="14" t="s">
        <v>143</v>
      </c>
      <c r="AW177" s="14" t="s">
        <v>33</v>
      </c>
      <c r="AX177" s="14" t="s">
        <v>79</v>
      </c>
      <c r="AY177" s="179" t="s">
        <v>135</v>
      </c>
    </row>
    <row r="178" spans="2:65" s="1" customFormat="1" ht="36" customHeight="1">
      <c r="B178" s="148"/>
      <c r="C178" s="149" t="s">
        <v>218</v>
      </c>
      <c r="D178" s="149" t="s">
        <v>138</v>
      </c>
      <c r="E178" s="150" t="s">
        <v>219</v>
      </c>
      <c r="F178" s="151" t="s">
        <v>220</v>
      </c>
      <c r="G178" s="152" t="s">
        <v>162</v>
      </c>
      <c r="H178" s="153">
        <v>1.369</v>
      </c>
      <c r="I178" s="154"/>
      <c r="J178" s="155">
        <f>ROUND(I178*H178,2)</f>
        <v>0</v>
      </c>
      <c r="K178" s="151" t="s">
        <v>142</v>
      </c>
      <c r="L178" s="32"/>
      <c r="M178" s="156" t="s">
        <v>3</v>
      </c>
      <c r="N178" s="157" t="s">
        <v>43</v>
      </c>
      <c r="O178" s="52"/>
      <c r="P178" s="158">
        <f>O178*H178</f>
        <v>0</v>
      </c>
      <c r="Q178" s="158">
        <v>0</v>
      </c>
      <c r="R178" s="158">
        <f>Q178*H178</f>
        <v>0</v>
      </c>
      <c r="S178" s="158">
        <v>0.031</v>
      </c>
      <c r="T178" s="159">
        <f>S178*H178</f>
        <v>0.042439</v>
      </c>
      <c r="AR178" s="160" t="s">
        <v>143</v>
      </c>
      <c r="AT178" s="160" t="s">
        <v>138</v>
      </c>
      <c r="AU178" s="160" t="s">
        <v>81</v>
      </c>
      <c r="AY178" s="17" t="s">
        <v>135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79</v>
      </c>
      <c r="BK178" s="161">
        <f>ROUND(I178*H178,2)</f>
        <v>0</v>
      </c>
      <c r="BL178" s="17" t="s">
        <v>143</v>
      </c>
      <c r="BM178" s="160" t="s">
        <v>221</v>
      </c>
    </row>
    <row r="179" spans="2:51" s="13" customFormat="1" ht="11.25">
      <c r="B179" s="170"/>
      <c r="D179" s="163" t="s">
        <v>145</v>
      </c>
      <c r="E179" s="171" t="s">
        <v>3</v>
      </c>
      <c r="F179" s="172" t="s">
        <v>222</v>
      </c>
      <c r="H179" s="173">
        <v>1.369</v>
      </c>
      <c r="I179" s="174"/>
      <c r="L179" s="170"/>
      <c r="M179" s="175"/>
      <c r="N179" s="176"/>
      <c r="O179" s="176"/>
      <c r="P179" s="176"/>
      <c r="Q179" s="176"/>
      <c r="R179" s="176"/>
      <c r="S179" s="176"/>
      <c r="T179" s="177"/>
      <c r="AT179" s="171" t="s">
        <v>145</v>
      </c>
      <c r="AU179" s="171" t="s">
        <v>81</v>
      </c>
      <c r="AV179" s="13" t="s">
        <v>81</v>
      </c>
      <c r="AW179" s="13" t="s">
        <v>33</v>
      </c>
      <c r="AX179" s="13" t="s">
        <v>79</v>
      </c>
      <c r="AY179" s="171" t="s">
        <v>135</v>
      </c>
    </row>
    <row r="180" spans="2:65" s="1" customFormat="1" ht="36" customHeight="1">
      <c r="B180" s="148"/>
      <c r="C180" s="149" t="s">
        <v>223</v>
      </c>
      <c r="D180" s="149" t="s">
        <v>138</v>
      </c>
      <c r="E180" s="150" t="s">
        <v>224</v>
      </c>
      <c r="F180" s="151" t="s">
        <v>225</v>
      </c>
      <c r="G180" s="152" t="s">
        <v>141</v>
      </c>
      <c r="H180" s="153">
        <v>2</v>
      </c>
      <c r="I180" s="154"/>
      <c r="J180" s="155">
        <f>ROUND(I180*H180,2)</f>
        <v>0</v>
      </c>
      <c r="K180" s="151" t="s">
        <v>142</v>
      </c>
      <c r="L180" s="32"/>
      <c r="M180" s="156" t="s">
        <v>3</v>
      </c>
      <c r="N180" s="157" t="s">
        <v>43</v>
      </c>
      <c r="O180" s="52"/>
      <c r="P180" s="158">
        <f>O180*H180</f>
        <v>0</v>
      </c>
      <c r="Q180" s="158">
        <v>0</v>
      </c>
      <c r="R180" s="158">
        <f>Q180*H180</f>
        <v>0</v>
      </c>
      <c r="S180" s="158">
        <v>0.089</v>
      </c>
      <c r="T180" s="159">
        <f>S180*H180</f>
        <v>0.178</v>
      </c>
      <c r="AR180" s="160" t="s">
        <v>143</v>
      </c>
      <c r="AT180" s="160" t="s">
        <v>138</v>
      </c>
      <c r="AU180" s="160" t="s">
        <v>81</v>
      </c>
      <c r="AY180" s="17" t="s">
        <v>135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79</v>
      </c>
      <c r="BK180" s="161">
        <f>ROUND(I180*H180,2)</f>
        <v>0</v>
      </c>
      <c r="BL180" s="17" t="s">
        <v>143</v>
      </c>
      <c r="BM180" s="160" t="s">
        <v>226</v>
      </c>
    </row>
    <row r="181" spans="2:51" s="12" customFormat="1" ht="11.25">
      <c r="B181" s="162"/>
      <c r="D181" s="163" t="s">
        <v>145</v>
      </c>
      <c r="E181" s="164" t="s">
        <v>3</v>
      </c>
      <c r="F181" s="165" t="s">
        <v>227</v>
      </c>
      <c r="H181" s="164" t="s">
        <v>3</v>
      </c>
      <c r="I181" s="166"/>
      <c r="L181" s="162"/>
      <c r="M181" s="167"/>
      <c r="N181" s="168"/>
      <c r="O181" s="168"/>
      <c r="P181" s="168"/>
      <c r="Q181" s="168"/>
      <c r="R181" s="168"/>
      <c r="S181" s="168"/>
      <c r="T181" s="169"/>
      <c r="AT181" s="164" t="s">
        <v>145</v>
      </c>
      <c r="AU181" s="164" t="s">
        <v>81</v>
      </c>
      <c r="AV181" s="12" t="s">
        <v>79</v>
      </c>
      <c r="AW181" s="12" t="s">
        <v>33</v>
      </c>
      <c r="AX181" s="12" t="s">
        <v>72</v>
      </c>
      <c r="AY181" s="164" t="s">
        <v>135</v>
      </c>
    </row>
    <row r="182" spans="2:51" s="13" customFormat="1" ht="11.25">
      <c r="B182" s="170"/>
      <c r="D182" s="163" t="s">
        <v>145</v>
      </c>
      <c r="E182" s="171" t="s">
        <v>3</v>
      </c>
      <c r="F182" s="172" t="s">
        <v>81</v>
      </c>
      <c r="H182" s="173">
        <v>2</v>
      </c>
      <c r="I182" s="174"/>
      <c r="L182" s="170"/>
      <c r="M182" s="175"/>
      <c r="N182" s="176"/>
      <c r="O182" s="176"/>
      <c r="P182" s="176"/>
      <c r="Q182" s="176"/>
      <c r="R182" s="176"/>
      <c r="S182" s="176"/>
      <c r="T182" s="177"/>
      <c r="AT182" s="171" t="s">
        <v>145</v>
      </c>
      <c r="AU182" s="171" t="s">
        <v>81</v>
      </c>
      <c r="AV182" s="13" t="s">
        <v>81</v>
      </c>
      <c r="AW182" s="13" t="s">
        <v>33</v>
      </c>
      <c r="AX182" s="13" t="s">
        <v>79</v>
      </c>
      <c r="AY182" s="171" t="s">
        <v>135</v>
      </c>
    </row>
    <row r="183" spans="2:65" s="1" customFormat="1" ht="36" customHeight="1">
      <c r="B183" s="148"/>
      <c r="C183" s="149" t="s">
        <v>228</v>
      </c>
      <c r="D183" s="149" t="s">
        <v>138</v>
      </c>
      <c r="E183" s="150" t="s">
        <v>229</v>
      </c>
      <c r="F183" s="151" t="s">
        <v>230</v>
      </c>
      <c r="G183" s="152" t="s">
        <v>192</v>
      </c>
      <c r="H183" s="153">
        <v>1</v>
      </c>
      <c r="I183" s="154"/>
      <c r="J183" s="155">
        <f>ROUND(I183*H183,2)</f>
        <v>0</v>
      </c>
      <c r="K183" s="151" t="s">
        <v>142</v>
      </c>
      <c r="L183" s="32"/>
      <c r="M183" s="156" t="s">
        <v>3</v>
      </c>
      <c r="N183" s="157" t="s">
        <v>43</v>
      </c>
      <c r="O183" s="52"/>
      <c r="P183" s="158">
        <f>O183*H183</f>
        <v>0</v>
      </c>
      <c r="Q183" s="158">
        <v>0</v>
      </c>
      <c r="R183" s="158">
        <f>Q183*H183</f>
        <v>0</v>
      </c>
      <c r="S183" s="158">
        <v>2.4</v>
      </c>
      <c r="T183" s="159">
        <f>S183*H183</f>
        <v>2.4</v>
      </c>
      <c r="AR183" s="160" t="s">
        <v>143</v>
      </c>
      <c r="AT183" s="160" t="s">
        <v>138</v>
      </c>
      <c r="AU183" s="160" t="s">
        <v>81</v>
      </c>
      <c r="AY183" s="17" t="s">
        <v>135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79</v>
      </c>
      <c r="BK183" s="161">
        <f>ROUND(I183*H183,2)</f>
        <v>0</v>
      </c>
      <c r="BL183" s="17" t="s">
        <v>143</v>
      </c>
      <c r="BM183" s="160" t="s">
        <v>231</v>
      </c>
    </row>
    <row r="184" spans="2:51" s="12" customFormat="1" ht="11.25">
      <c r="B184" s="162"/>
      <c r="D184" s="163" t="s">
        <v>145</v>
      </c>
      <c r="E184" s="164" t="s">
        <v>3</v>
      </c>
      <c r="F184" s="165" t="s">
        <v>194</v>
      </c>
      <c r="H184" s="164" t="s">
        <v>3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4" t="s">
        <v>145</v>
      </c>
      <c r="AU184" s="164" t="s">
        <v>81</v>
      </c>
      <c r="AV184" s="12" t="s">
        <v>79</v>
      </c>
      <c r="AW184" s="12" t="s">
        <v>33</v>
      </c>
      <c r="AX184" s="12" t="s">
        <v>72</v>
      </c>
      <c r="AY184" s="164" t="s">
        <v>135</v>
      </c>
    </row>
    <row r="185" spans="2:51" s="13" customFormat="1" ht="11.25">
      <c r="B185" s="170"/>
      <c r="D185" s="163" t="s">
        <v>145</v>
      </c>
      <c r="E185" s="171" t="s">
        <v>3</v>
      </c>
      <c r="F185" s="172" t="s">
        <v>199</v>
      </c>
      <c r="H185" s="173">
        <v>1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145</v>
      </c>
      <c r="AU185" s="171" t="s">
        <v>81</v>
      </c>
      <c r="AV185" s="13" t="s">
        <v>81</v>
      </c>
      <c r="AW185" s="13" t="s">
        <v>33</v>
      </c>
      <c r="AX185" s="13" t="s">
        <v>79</v>
      </c>
      <c r="AY185" s="171" t="s">
        <v>135</v>
      </c>
    </row>
    <row r="186" spans="2:65" s="1" customFormat="1" ht="36" customHeight="1">
      <c r="B186" s="148"/>
      <c r="C186" s="149" t="s">
        <v>232</v>
      </c>
      <c r="D186" s="149" t="s">
        <v>138</v>
      </c>
      <c r="E186" s="150" t="s">
        <v>233</v>
      </c>
      <c r="F186" s="151" t="s">
        <v>234</v>
      </c>
      <c r="G186" s="152" t="s">
        <v>149</v>
      </c>
      <c r="H186" s="153">
        <v>14.5</v>
      </c>
      <c r="I186" s="154"/>
      <c r="J186" s="155">
        <f>ROUND(I186*H186,2)</f>
        <v>0</v>
      </c>
      <c r="K186" s="151" t="s">
        <v>142</v>
      </c>
      <c r="L186" s="32"/>
      <c r="M186" s="156" t="s">
        <v>3</v>
      </c>
      <c r="N186" s="157" t="s">
        <v>43</v>
      </c>
      <c r="O186" s="52"/>
      <c r="P186" s="158">
        <f>O186*H186</f>
        <v>0</v>
      </c>
      <c r="Q186" s="158">
        <v>0</v>
      </c>
      <c r="R186" s="158">
        <f>Q186*H186</f>
        <v>0</v>
      </c>
      <c r="S186" s="158">
        <v>0.132</v>
      </c>
      <c r="T186" s="159">
        <f>S186*H186</f>
        <v>1.9140000000000001</v>
      </c>
      <c r="AR186" s="160" t="s">
        <v>143</v>
      </c>
      <c r="AT186" s="160" t="s">
        <v>138</v>
      </c>
      <c r="AU186" s="160" t="s">
        <v>81</v>
      </c>
      <c r="AY186" s="17" t="s">
        <v>135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79</v>
      </c>
      <c r="BK186" s="161">
        <f>ROUND(I186*H186,2)</f>
        <v>0</v>
      </c>
      <c r="BL186" s="17" t="s">
        <v>143</v>
      </c>
      <c r="BM186" s="160" t="s">
        <v>235</v>
      </c>
    </row>
    <row r="187" spans="2:51" s="12" customFormat="1" ht="11.25">
      <c r="B187" s="162"/>
      <c r="D187" s="163" t="s">
        <v>145</v>
      </c>
      <c r="E187" s="164" t="s">
        <v>3</v>
      </c>
      <c r="F187" s="165" t="s">
        <v>236</v>
      </c>
      <c r="H187" s="164" t="s">
        <v>3</v>
      </c>
      <c r="I187" s="166"/>
      <c r="L187" s="162"/>
      <c r="M187" s="167"/>
      <c r="N187" s="168"/>
      <c r="O187" s="168"/>
      <c r="P187" s="168"/>
      <c r="Q187" s="168"/>
      <c r="R187" s="168"/>
      <c r="S187" s="168"/>
      <c r="T187" s="169"/>
      <c r="AT187" s="164" t="s">
        <v>145</v>
      </c>
      <c r="AU187" s="164" t="s">
        <v>81</v>
      </c>
      <c r="AV187" s="12" t="s">
        <v>79</v>
      </c>
      <c r="AW187" s="12" t="s">
        <v>33</v>
      </c>
      <c r="AX187" s="12" t="s">
        <v>72</v>
      </c>
      <c r="AY187" s="164" t="s">
        <v>135</v>
      </c>
    </row>
    <row r="188" spans="2:51" s="13" customFormat="1" ht="11.25">
      <c r="B188" s="170"/>
      <c r="D188" s="163" t="s">
        <v>145</v>
      </c>
      <c r="E188" s="171" t="s">
        <v>3</v>
      </c>
      <c r="F188" s="172" t="s">
        <v>157</v>
      </c>
      <c r="H188" s="173">
        <v>14.5</v>
      </c>
      <c r="I188" s="174"/>
      <c r="L188" s="170"/>
      <c r="M188" s="175"/>
      <c r="N188" s="176"/>
      <c r="O188" s="176"/>
      <c r="P188" s="176"/>
      <c r="Q188" s="176"/>
      <c r="R188" s="176"/>
      <c r="S188" s="176"/>
      <c r="T188" s="177"/>
      <c r="AT188" s="171" t="s">
        <v>145</v>
      </c>
      <c r="AU188" s="171" t="s">
        <v>81</v>
      </c>
      <c r="AV188" s="13" t="s">
        <v>81</v>
      </c>
      <c r="AW188" s="13" t="s">
        <v>33</v>
      </c>
      <c r="AX188" s="13" t="s">
        <v>79</v>
      </c>
      <c r="AY188" s="171" t="s">
        <v>135</v>
      </c>
    </row>
    <row r="189" spans="2:65" s="1" customFormat="1" ht="48" customHeight="1">
      <c r="B189" s="148"/>
      <c r="C189" s="149" t="s">
        <v>237</v>
      </c>
      <c r="D189" s="149" t="s">
        <v>138</v>
      </c>
      <c r="E189" s="150" t="s">
        <v>238</v>
      </c>
      <c r="F189" s="151" t="s">
        <v>239</v>
      </c>
      <c r="G189" s="152" t="s">
        <v>149</v>
      </c>
      <c r="H189" s="153">
        <v>14.5</v>
      </c>
      <c r="I189" s="154"/>
      <c r="J189" s="155">
        <f>ROUND(I189*H189,2)</f>
        <v>0</v>
      </c>
      <c r="K189" s="151" t="s">
        <v>142</v>
      </c>
      <c r="L189" s="32"/>
      <c r="M189" s="156" t="s">
        <v>3</v>
      </c>
      <c r="N189" s="157" t="s">
        <v>43</v>
      </c>
      <c r="O189" s="52"/>
      <c r="P189" s="158">
        <f>O189*H189</f>
        <v>0</v>
      </c>
      <c r="Q189" s="158">
        <v>0</v>
      </c>
      <c r="R189" s="158">
        <f>Q189*H189</f>
        <v>0</v>
      </c>
      <c r="S189" s="158">
        <v>0.044</v>
      </c>
      <c r="T189" s="159">
        <f>S189*H189</f>
        <v>0.638</v>
      </c>
      <c r="AR189" s="160" t="s">
        <v>143</v>
      </c>
      <c r="AT189" s="160" t="s">
        <v>138</v>
      </c>
      <c r="AU189" s="160" t="s">
        <v>81</v>
      </c>
      <c r="AY189" s="17" t="s">
        <v>135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79</v>
      </c>
      <c r="BK189" s="161">
        <f>ROUND(I189*H189,2)</f>
        <v>0</v>
      </c>
      <c r="BL189" s="17" t="s">
        <v>143</v>
      </c>
      <c r="BM189" s="160" t="s">
        <v>240</v>
      </c>
    </row>
    <row r="190" spans="2:51" s="12" customFormat="1" ht="11.25">
      <c r="B190" s="162"/>
      <c r="D190" s="163" t="s">
        <v>145</v>
      </c>
      <c r="E190" s="164" t="s">
        <v>3</v>
      </c>
      <c r="F190" s="165" t="s">
        <v>236</v>
      </c>
      <c r="H190" s="164" t="s">
        <v>3</v>
      </c>
      <c r="I190" s="166"/>
      <c r="L190" s="162"/>
      <c r="M190" s="167"/>
      <c r="N190" s="168"/>
      <c r="O190" s="168"/>
      <c r="P190" s="168"/>
      <c r="Q190" s="168"/>
      <c r="R190" s="168"/>
      <c r="S190" s="168"/>
      <c r="T190" s="169"/>
      <c r="AT190" s="164" t="s">
        <v>145</v>
      </c>
      <c r="AU190" s="164" t="s">
        <v>81</v>
      </c>
      <c r="AV190" s="12" t="s">
        <v>79</v>
      </c>
      <c r="AW190" s="12" t="s">
        <v>33</v>
      </c>
      <c r="AX190" s="12" t="s">
        <v>72</v>
      </c>
      <c r="AY190" s="164" t="s">
        <v>135</v>
      </c>
    </row>
    <row r="191" spans="2:51" s="13" customFormat="1" ht="11.25">
      <c r="B191" s="170"/>
      <c r="D191" s="163" t="s">
        <v>145</v>
      </c>
      <c r="E191" s="171" t="s">
        <v>3</v>
      </c>
      <c r="F191" s="172" t="s">
        <v>157</v>
      </c>
      <c r="H191" s="173">
        <v>14.5</v>
      </c>
      <c r="I191" s="174"/>
      <c r="L191" s="170"/>
      <c r="M191" s="175"/>
      <c r="N191" s="176"/>
      <c r="O191" s="176"/>
      <c r="P191" s="176"/>
      <c r="Q191" s="176"/>
      <c r="R191" s="176"/>
      <c r="S191" s="176"/>
      <c r="T191" s="177"/>
      <c r="AT191" s="171" t="s">
        <v>145</v>
      </c>
      <c r="AU191" s="171" t="s">
        <v>81</v>
      </c>
      <c r="AV191" s="13" t="s">
        <v>81</v>
      </c>
      <c r="AW191" s="13" t="s">
        <v>33</v>
      </c>
      <c r="AX191" s="13" t="s">
        <v>79</v>
      </c>
      <c r="AY191" s="171" t="s">
        <v>135</v>
      </c>
    </row>
    <row r="192" spans="2:63" s="11" customFormat="1" ht="22.9" customHeight="1">
      <c r="B192" s="135"/>
      <c r="D192" s="136" t="s">
        <v>71</v>
      </c>
      <c r="E192" s="146" t="s">
        <v>241</v>
      </c>
      <c r="F192" s="146" t="s">
        <v>242</v>
      </c>
      <c r="I192" s="138"/>
      <c r="J192" s="147">
        <f>BK192</f>
        <v>0</v>
      </c>
      <c r="L192" s="135"/>
      <c r="M192" s="140"/>
      <c r="N192" s="141"/>
      <c r="O192" s="141"/>
      <c r="P192" s="142">
        <f>SUM(P193:P198)</f>
        <v>0</v>
      </c>
      <c r="Q192" s="141"/>
      <c r="R192" s="142">
        <f>SUM(R193:R198)</f>
        <v>0</v>
      </c>
      <c r="S192" s="141"/>
      <c r="T192" s="143">
        <f>SUM(T193:T198)</f>
        <v>0</v>
      </c>
      <c r="AR192" s="136" t="s">
        <v>79</v>
      </c>
      <c r="AT192" s="144" t="s">
        <v>71</v>
      </c>
      <c r="AU192" s="144" t="s">
        <v>79</v>
      </c>
      <c r="AY192" s="136" t="s">
        <v>135</v>
      </c>
      <c r="BK192" s="145">
        <f>SUM(BK193:BK198)</f>
        <v>0</v>
      </c>
    </row>
    <row r="193" spans="2:65" s="1" customFormat="1" ht="24" customHeight="1">
      <c r="B193" s="148"/>
      <c r="C193" s="149" t="s">
        <v>9</v>
      </c>
      <c r="D193" s="149" t="s">
        <v>138</v>
      </c>
      <c r="E193" s="150" t="s">
        <v>243</v>
      </c>
      <c r="F193" s="151" t="s">
        <v>244</v>
      </c>
      <c r="G193" s="152" t="s">
        <v>245</v>
      </c>
      <c r="H193" s="153">
        <v>19.408</v>
      </c>
      <c r="I193" s="154"/>
      <c r="J193" s="155">
        <f>ROUND(I193*H193,2)</f>
        <v>0</v>
      </c>
      <c r="K193" s="151" t="s">
        <v>142</v>
      </c>
      <c r="L193" s="32"/>
      <c r="M193" s="156" t="s">
        <v>3</v>
      </c>
      <c r="N193" s="157" t="s">
        <v>43</v>
      </c>
      <c r="O193" s="52"/>
      <c r="P193" s="158">
        <f>O193*H193</f>
        <v>0</v>
      </c>
      <c r="Q193" s="158">
        <v>0</v>
      </c>
      <c r="R193" s="158">
        <f>Q193*H193</f>
        <v>0</v>
      </c>
      <c r="S193" s="158">
        <v>0</v>
      </c>
      <c r="T193" s="159">
        <f>S193*H193</f>
        <v>0</v>
      </c>
      <c r="AR193" s="160" t="s">
        <v>143</v>
      </c>
      <c r="AT193" s="160" t="s">
        <v>138</v>
      </c>
      <c r="AU193" s="160" t="s">
        <v>81</v>
      </c>
      <c r="AY193" s="17" t="s">
        <v>135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79</v>
      </c>
      <c r="BK193" s="161">
        <f>ROUND(I193*H193,2)</f>
        <v>0</v>
      </c>
      <c r="BL193" s="17" t="s">
        <v>143</v>
      </c>
      <c r="BM193" s="160" t="s">
        <v>246</v>
      </c>
    </row>
    <row r="194" spans="2:65" s="1" customFormat="1" ht="24" customHeight="1">
      <c r="B194" s="148"/>
      <c r="C194" s="149" t="s">
        <v>176</v>
      </c>
      <c r="D194" s="149" t="s">
        <v>138</v>
      </c>
      <c r="E194" s="150" t="s">
        <v>247</v>
      </c>
      <c r="F194" s="151" t="s">
        <v>248</v>
      </c>
      <c r="G194" s="152" t="s">
        <v>245</v>
      </c>
      <c r="H194" s="153">
        <v>19.408</v>
      </c>
      <c r="I194" s="154"/>
      <c r="J194" s="155">
        <f>ROUND(I194*H194,2)</f>
        <v>0</v>
      </c>
      <c r="K194" s="151" t="s">
        <v>142</v>
      </c>
      <c r="L194" s="32"/>
      <c r="M194" s="156" t="s">
        <v>3</v>
      </c>
      <c r="N194" s="157" t="s">
        <v>43</v>
      </c>
      <c r="O194" s="52"/>
      <c r="P194" s="158">
        <f>O194*H194</f>
        <v>0</v>
      </c>
      <c r="Q194" s="158">
        <v>0</v>
      </c>
      <c r="R194" s="158">
        <f>Q194*H194</f>
        <v>0</v>
      </c>
      <c r="S194" s="158">
        <v>0</v>
      </c>
      <c r="T194" s="159">
        <f>S194*H194</f>
        <v>0</v>
      </c>
      <c r="AR194" s="160" t="s">
        <v>143</v>
      </c>
      <c r="AT194" s="160" t="s">
        <v>138</v>
      </c>
      <c r="AU194" s="160" t="s">
        <v>81</v>
      </c>
      <c r="AY194" s="17" t="s">
        <v>135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79</v>
      </c>
      <c r="BK194" s="161">
        <f>ROUND(I194*H194,2)</f>
        <v>0</v>
      </c>
      <c r="BL194" s="17" t="s">
        <v>143</v>
      </c>
      <c r="BM194" s="160" t="s">
        <v>249</v>
      </c>
    </row>
    <row r="195" spans="2:65" s="1" customFormat="1" ht="36" customHeight="1">
      <c r="B195" s="148"/>
      <c r="C195" s="149" t="s">
        <v>250</v>
      </c>
      <c r="D195" s="149" t="s">
        <v>138</v>
      </c>
      <c r="E195" s="150" t="s">
        <v>251</v>
      </c>
      <c r="F195" s="151" t="s">
        <v>252</v>
      </c>
      <c r="G195" s="152" t="s">
        <v>245</v>
      </c>
      <c r="H195" s="153">
        <v>174.672</v>
      </c>
      <c r="I195" s="154"/>
      <c r="J195" s="155">
        <f>ROUND(I195*H195,2)</f>
        <v>0</v>
      </c>
      <c r="K195" s="151" t="s">
        <v>142</v>
      </c>
      <c r="L195" s="32"/>
      <c r="M195" s="156" t="s">
        <v>3</v>
      </c>
      <c r="N195" s="157" t="s">
        <v>43</v>
      </c>
      <c r="O195" s="52"/>
      <c r="P195" s="158">
        <f>O195*H195</f>
        <v>0</v>
      </c>
      <c r="Q195" s="158">
        <v>0</v>
      </c>
      <c r="R195" s="158">
        <f>Q195*H195</f>
        <v>0</v>
      </c>
      <c r="S195" s="158">
        <v>0</v>
      </c>
      <c r="T195" s="159">
        <f>S195*H195</f>
        <v>0</v>
      </c>
      <c r="AR195" s="160" t="s">
        <v>143</v>
      </c>
      <c r="AT195" s="160" t="s">
        <v>138</v>
      </c>
      <c r="AU195" s="160" t="s">
        <v>81</v>
      </c>
      <c r="AY195" s="17" t="s">
        <v>135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79</v>
      </c>
      <c r="BK195" s="161">
        <f>ROUND(I195*H195,2)</f>
        <v>0</v>
      </c>
      <c r="BL195" s="17" t="s">
        <v>143</v>
      </c>
      <c r="BM195" s="160" t="s">
        <v>253</v>
      </c>
    </row>
    <row r="196" spans="2:47" s="1" customFormat="1" ht="19.5">
      <c r="B196" s="32"/>
      <c r="D196" s="163" t="s">
        <v>254</v>
      </c>
      <c r="F196" s="186" t="s">
        <v>255</v>
      </c>
      <c r="I196" s="93"/>
      <c r="L196" s="32"/>
      <c r="M196" s="187"/>
      <c r="N196" s="52"/>
      <c r="O196" s="52"/>
      <c r="P196" s="52"/>
      <c r="Q196" s="52"/>
      <c r="R196" s="52"/>
      <c r="S196" s="52"/>
      <c r="T196" s="53"/>
      <c r="AT196" s="17" t="s">
        <v>254</v>
      </c>
      <c r="AU196" s="17" t="s">
        <v>81</v>
      </c>
    </row>
    <row r="197" spans="2:51" s="13" customFormat="1" ht="11.25">
      <c r="B197" s="170"/>
      <c r="D197" s="163" t="s">
        <v>145</v>
      </c>
      <c r="F197" s="172" t="s">
        <v>256</v>
      </c>
      <c r="H197" s="173">
        <v>174.672</v>
      </c>
      <c r="I197" s="174"/>
      <c r="L197" s="170"/>
      <c r="M197" s="175"/>
      <c r="N197" s="176"/>
      <c r="O197" s="176"/>
      <c r="P197" s="176"/>
      <c r="Q197" s="176"/>
      <c r="R197" s="176"/>
      <c r="S197" s="176"/>
      <c r="T197" s="177"/>
      <c r="AT197" s="171" t="s">
        <v>145</v>
      </c>
      <c r="AU197" s="171" t="s">
        <v>81</v>
      </c>
      <c r="AV197" s="13" t="s">
        <v>81</v>
      </c>
      <c r="AW197" s="13" t="s">
        <v>4</v>
      </c>
      <c r="AX197" s="13" t="s">
        <v>79</v>
      </c>
      <c r="AY197" s="171" t="s">
        <v>135</v>
      </c>
    </row>
    <row r="198" spans="2:65" s="1" customFormat="1" ht="36" customHeight="1">
      <c r="B198" s="148"/>
      <c r="C198" s="149" t="s">
        <v>257</v>
      </c>
      <c r="D198" s="149" t="s">
        <v>138</v>
      </c>
      <c r="E198" s="150" t="s">
        <v>258</v>
      </c>
      <c r="F198" s="151" t="s">
        <v>259</v>
      </c>
      <c r="G198" s="152" t="s">
        <v>245</v>
      </c>
      <c r="H198" s="153">
        <v>19.218</v>
      </c>
      <c r="I198" s="154"/>
      <c r="J198" s="155">
        <f>ROUND(I198*H198,2)</f>
        <v>0</v>
      </c>
      <c r="K198" s="151" t="s">
        <v>142</v>
      </c>
      <c r="L198" s="32"/>
      <c r="M198" s="156" t="s">
        <v>3</v>
      </c>
      <c r="N198" s="157" t="s">
        <v>43</v>
      </c>
      <c r="O198" s="52"/>
      <c r="P198" s="158">
        <f>O198*H198</f>
        <v>0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AR198" s="160" t="s">
        <v>143</v>
      </c>
      <c r="AT198" s="160" t="s">
        <v>138</v>
      </c>
      <c r="AU198" s="160" t="s">
        <v>81</v>
      </c>
      <c r="AY198" s="17" t="s">
        <v>135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79</v>
      </c>
      <c r="BK198" s="161">
        <f>ROUND(I198*H198,2)</f>
        <v>0</v>
      </c>
      <c r="BL198" s="17" t="s">
        <v>143</v>
      </c>
      <c r="BM198" s="160" t="s">
        <v>260</v>
      </c>
    </row>
    <row r="199" spans="2:63" s="11" customFormat="1" ht="22.9" customHeight="1">
      <c r="B199" s="135"/>
      <c r="D199" s="136" t="s">
        <v>71</v>
      </c>
      <c r="E199" s="146" t="s">
        <v>261</v>
      </c>
      <c r="F199" s="146" t="s">
        <v>262</v>
      </c>
      <c r="I199" s="138"/>
      <c r="J199" s="147">
        <f>BK199</f>
        <v>0</v>
      </c>
      <c r="L199" s="135"/>
      <c r="M199" s="140"/>
      <c r="N199" s="141"/>
      <c r="O199" s="141"/>
      <c r="P199" s="142">
        <f>P200</f>
        <v>0</v>
      </c>
      <c r="Q199" s="141"/>
      <c r="R199" s="142">
        <f>R200</f>
        <v>0</v>
      </c>
      <c r="S199" s="141"/>
      <c r="T199" s="143">
        <f>T200</f>
        <v>0</v>
      </c>
      <c r="AR199" s="136" t="s">
        <v>79</v>
      </c>
      <c r="AT199" s="144" t="s">
        <v>71</v>
      </c>
      <c r="AU199" s="144" t="s">
        <v>79</v>
      </c>
      <c r="AY199" s="136" t="s">
        <v>135</v>
      </c>
      <c r="BK199" s="145">
        <f>BK200</f>
        <v>0</v>
      </c>
    </row>
    <row r="200" spans="2:65" s="1" customFormat="1" ht="48" customHeight="1">
      <c r="B200" s="148"/>
      <c r="C200" s="149" t="s">
        <v>263</v>
      </c>
      <c r="D200" s="149" t="s">
        <v>138</v>
      </c>
      <c r="E200" s="150" t="s">
        <v>264</v>
      </c>
      <c r="F200" s="151" t="s">
        <v>265</v>
      </c>
      <c r="G200" s="152" t="s">
        <v>245</v>
      </c>
      <c r="H200" s="153">
        <v>12.258</v>
      </c>
      <c r="I200" s="154"/>
      <c r="J200" s="155">
        <f>ROUND(I200*H200,2)</f>
        <v>0</v>
      </c>
      <c r="K200" s="151" t="s">
        <v>142</v>
      </c>
      <c r="L200" s="32"/>
      <c r="M200" s="156" t="s">
        <v>3</v>
      </c>
      <c r="N200" s="157" t="s">
        <v>43</v>
      </c>
      <c r="O200" s="52"/>
      <c r="P200" s="158">
        <f>O200*H200</f>
        <v>0</v>
      </c>
      <c r="Q200" s="158">
        <v>0</v>
      </c>
      <c r="R200" s="158">
        <f>Q200*H200</f>
        <v>0</v>
      </c>
      <c r="S200" s="158">
        <v>0</v>
      </c>
      <c r="T200" s="159">
        <f>S200*H200</f>
        <v>0</v>
      </c>
      <c r="AR200" s="160" t="s">
        <v>143</v>
      </c>
      <c r="AT200" s="160" t="s">
        <v>138</v>
      </c>
      <c r="AU200" s="160" t="s">
        <v>81</v>
      </c>
      <c r="AY200" s="17" t="s">
        <v>135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79</v>
      </c>
      <c r="BK200" s="161">
        <f>ROUND(I200*H200,2)</f>
        <v>0</v>
      </c>
      <c r="BL200" s="17" t="s">
        <v>143</v>
      </c>
      <c r="BM200" s="160" t="s">
        <v>266</v>
      </c>
    </row>
    <row r="201" spans="2:63" s="11" customFormat="1" ht="25.9" customHeight="1">
      <c r="B201" s="135"/>
      <c r="D201" s="136" t="s">
        <v>71</v>
      </c>
      <c r="E201" s="137" t="s">
        <v>267</v>
      </c>
      <c r="F201" s="137" t="s">
        <v>268</v>
      </c>
      <c r="I201" s="138"/>
      <c r="J201" s="139">
        <f>BK201</f>
        <v>0</v>
      </c>
      <c r="L201" s="135"/>
      <c r="M201" s="140"/>
      <c r="N201" s="141"/>
      <c r="O201" s="141"/>
      <c r="P201" s="142">
        <f>P202+P205+P207+P220+P238+P256+P277+P321+P352+P361</f>
        <v>0</v>
      </c>
      <c r="Q201" s="141"/>
      <c r="R201" s="142">
        <f>R202+R205+R207+R220+R238+R256+R277+R321+R352+R361</f>
        <v>7.5647224699999995</v>
      </c>
      <c r="S201" s="141"/>
      <c r="T201" s="143">
        <f>T202+T205+T207+T220+T238+T256+T277+T321+T352+T361</f>
        <v>6.58589386</v>
      </c>
      <c r="AR201" s="136" t="s">
        <v>81</v>
      </c>
      <c r="AT201" s="144" t="s">
        <v>71</v>
      </c>
      <c r="AU201" s="144" t="s">
        <v>72</v>
      </c>
      <c r="AY201" s="136" t="s">
        <v>135</v>
      </c>
      <c r="BK201" s="145">
        <f>BK202+BK205+BK207+BK220+BK238+BK256+BK277+BK321+BK352+BK361</f>
        <v>0</v>
      </c>
    </row>
    <row r="202" spans="2:63" s="11" customFormat="1" ht="22.9" customHeight="1">
      <c r="B202" s="135"/>
      <c r="D202" s="136" t="s">
        <v>71</v>
      </c>
      <c r="E202" s="146" t="s">
        <v>269</v>
      </c>
      <c r="F202" s="146" t="s">
        <v>270</v>
      </c>
      <c r="I202" s="138"/>
      <c r="J202" s="147">
        <f>BK202</f>
        <v>0</v>
      </c>
      <c r="L202" s="135"/>
      <c r="M202" s="140"/>
      <c r="N202" s="141"/>
      <c r="O202" s="141"/>
      <c r="P202" s="142">
        <f>SUM(P203:P204)</f>
        <v>0</v>
      </c>
      <c r="Q202" s="141"/>
      <c r="R202" s="142">
        <f>SUM(R203:R204)</f>
        <v>0</v>
      </c>
      <c r="S202" s="141"/>
      <c r="T202" s="143">
        <f>SUM(T203:T204)</f>
        <v>0.037860000000000005</v>
      </c>
      <c r="AR202" s="136" t="s">
        <v>81</v>
      </c>
      <c r="AT202" s="144" t="s">
        <v>71</v>
      </c>
      <c r="AU202" s="144" t="s">
        <v>79</v>
      </c>
      <c r="AY202" s="136" t="s">
        <v>135</v>
      </c>
      <c r="BK202" s="145">
        <f>SUM(BK203:BK204)</f>
        <v>0</v>
      </c>
    </row>
    <row r="203" spans="2:65" s="1" customFormat="1" ht="16.5" customHeight="1">
      <c r="B203" s="148"/>
      <c r="C203" s="149" t="s">
        <v>271</v>
      </c>
      <c r="D203" s="149" t="s">
        <v>138</v>
      </c>
      <c r="E203" s="150" t="s">
        <v>272</v>
      </c>
      <c r="F203" s="151" t="s">
        <v>273</v>
      </c>
      <c r="G203" s="152" t="s">
        <v>274</v>
      </c>
      <c r="H203" s="153">
        <v>1</v>
      </c>
      <c r="I203" s="154"/>
      <c r="J203" s="155">
        <f>ROUND(I203*H203,2)</f>
        <v>0</v>
      </c>
      <c r="K203" s="151" t="s">
        <v>142</v>
      </c>
      <c r="L203" s="32"/>
      <c r="M203" s="156" t="s">
        <v>3</v>
      </c>
      <c r="N203" s="157" t="s">
        <v>43</v>
      </c>
      <c r="O203" s="52"/>
      <c r="P203" s="158">
        <f>O203*H203</f>
        <v>0</v>
      </c>
      <c r="Q203" s="158">
        <v>0</v>
      </c>
      <c r="R203" s="158">
        <f>Q203*H203</f>
        <v>0</v>
      </c>
      <c r="S203" s="158">
        <v>0.01946</v>
      </c>
      <c r="T203" s="159">
        <f>S203*H203</f>
        <v>0.01946</v>
      </c>
      <c r="AR203" s="160" t="s">
        <v>176</v>
      </c>
      <c r="AT203" s="160" t="s">
        <v>138</v>
      </c>
      <c r="AU203" s="160" t="s">
        <v>81</v>
      </c>
      <c r="AY203" s="17" t="s">
        <v>135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79</v>
      </c>
      <c r="BK203" s="161">
        <f>ROUND(I203*H203,2)</f>
        <v>0</v>
      </c>
      <c r="BL203" s="17" t="s">
        <v>176</v>
      </c>
      <c r="BM203" s="160" t="s">
        <v>275</v>
      </c>
    </row>
    <row r="204" spans="2:65" s="1" customFormat="1" ht="24" customHeight="1">
      <c r="B204" s="148"/>
      <c r="C204" s="149" t="s">
        <v>8</v>
      </c>
      <c r="D204" s="149" t="s">
        <v>138</v>
      </c>
      <c r="E204" s="150" t="s">
        <v>276</v>
      </c>
      <c r="F204" s="151" t="s">
        <v>277</v>
      </c>
      <c r="G204" s="152" t="s">
        <v>274</v>
      </c>
      <c r="H204" s="153">
        <v>2</v>
      </c>
      <c r="I204" s="154"/>
      <c r="J204" s="155">
        <f>ROUND(I204*H204,2)</f>
        <v>0</v>
      </c>
      <c r="K204" s="151" t="s">
        <v>142</v>
      </c>
      <c r="L204" s="32"/>
      <c r="M204" s="156" t="s">
        <v>3</v>
      </c>
      <c r="N204" s="157" t="s">
        <v>43</v>
      </c>
      <c r="O204" s="52"/>
      <c r="P204" s="158">
        <f>O204*H204</f>
        <v>0</v>
      </c>
      <c r="Q204" s="158">
        <v>0</v>
      </c>
      <c r="R204" s="158">
        <f>Q204*H204</f>
        <v>0</v>
      </c>
      <c r="S204" s="158">
        <v>0.0092</v>
      </c>
      <c r="T204" s="159">
        <f>S204*H204</f>
        <v>0.0184</v>
      </c>
      <c r="AR204" s="160" t="s">
        <v>176</v>
      </c>
      <c r="AT204" s="160" t="s">
        <v>138</v>
      </c>
      <c r="AU204" s="160" t="s">
        <v>81</v>
      </c>
      <c r="AY204" s="17" t="s">
        <v>135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79</v>
      </c>
      <c r="BK204" s="161">
        <f>ROUND(I204*H204,2)</f>
        <v>0</v>
      </c>
      <c r="BL204" s="17" t="s">
        <v>176</v>
      </c>
      <c r="BM204" s="160" t="s">
        <v>278</v>
      </c>
    </row>
    <row r="205" spans="2:63" s="11" customFormat="1" ht="22.9" customHeight="1">
      <c r="B205" s="135"/>
      <c r="D205" s="136" t="s">
        <v>71</v>
      </c>
      <c r="E205" s="146" t="s">
        <v>279</v>
      </c>
      <c r="F205" s="146" t="s">
        <v>280</v>
      </c>
      <c r="I205" s="138"/>
      <c r="J205" s="147">
        <f>BK205</f>
        <v>0</v>
      </c>
      <c r="L205" s="135"/>
      <c r="M205" s="140"/>
      <c r="N205" s="141"/>
      <c r="O205" s="141"/>
      <c r="P205" s="142">
        <f>P206</f>
        <v>0</v>
      </c>
      <c r="Q205" s="141"/>
      <c r="R205" s="142">
        <f>R206</f>
        <v>0</v>
      </c>
      <c r="S205" s="141"/>
      <c r="T205" s="143">
        <f>T206</f>
        <v>0.012</v>
      </c>
      <c r="AR205" s="136" t="s">
        <v>81</v>
      </c>
      <c r="AT205" s="144" t="s">
        <v>71</v>
      </c>
      <c r="AU205" s="144" t="s">
        <v>79</v>
      </c>
      <c r="AY205" s="136" t="s">
        <v>135</v>
      </c>
      <c r="BK205" s="145">
        <f>BK206</f>
        <v>0</v>
      </c>
    </row>
    <row r="206" spans="2:65" s="1" customFormat="1" ht="24" customHeight="1">
      <c r="B206" s="148"/>
      <c r="C206" s="149" t="s">
        <v>281</v>
      </c>
      <c r="D206" s="149" t="s">
        <v>138</v>
      </c>
      <c r="E206" s="150" t="s">
        <v>282</v>
      </c>
      <c r="F206" s="151" t="s">
        <v>283</v>
      </c>
      <c r="G206" s="152" t="s">
        <v>141</v>
      </c>
      <c r="H206" s="153">
        <v>4</v>
      </c>
      <c r="I206" s="154"/>
      <c r="J206" s="155">
        <f>ROUND(I206*H206,2)</f>
        <v>0</v>
      </c>
      <c r="K206" s="151" t="s">
        <v>142</v>
      </c>
      <c r="L206" s="32"/>
      <c r="M206" s="156" t="s">
        <v>3</v>
      </c>
      <c r="N206" s="157" t="s">
        <v>43</v>
      </c>
      <c r="O206" s="52"/>
      <c r="P206" s="158">
        <f>O206*H206</f>
        <v>0</v>
      </c>
      <c r="Q206" s="158">
        <v>0</v>
      </c>
      <c r="R206" s="158">
        <f>Q206*H206</f>
        <v>0</v>
      </c>
      <c r="S206" s="158">
        <v>0.003</v>
      </c>
      <c r="T206" s="159">
        <f>S206*H206</f>
        <v>0.012</v>
      </c>
      <c r="AR206" s="160" t="s">
        <v>176</v>
      </c>
      <c r="AT206" s="160" t="s">
        <v>138</v>
      </c>
      <c r="AU206" s="160" t="s">
        <v>81</v>
      </c>
      <c r="AY206" s="17" t="s">
        <v>135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79</v>
      </c>
      <c r="BK206" s="161">
        <f>ROUND(I206*H206,2)</f>
        <v>0</v>
      </c>
      <c r="BL206" s="17" t="s">
        <v>176</v>
      </c>
      <c r="BM206" s="160" t="s">
        <v>284</v>
      </c>
    </row>
    <row r="207" spans="2:63" s="11" customFormat="1" ht="22.9" customHeight="1">
      <c r="B207" s="135"/>
      <c r="D207" s="136" t="s">
        <v>71</v>
      </c>
      <c r="E207" s="146" t="s">
        <v>285</v>
      </c>
      <c r="F207" s="146" t="s">
        <v>286</v>
      </c>
      <c r="I207" s="138"/>
      <c r="J207" s="147">
        <f>BK207</f>
        <v>0</v>
      </c>
      <c r="L207" s="135"/>
      <c r="M207" s="140"/>
      <c r="N207" s="141"/>
      <c r="O207" s="141"/>
      <c r="P207" s="142">
        <f>SUM(P208:P219)</f>
        <v>0</v>
      </c>
      <c r="Q207" s="141"/>
      <c r="R207" s="142">
        <f>SUM(R208:R219)</f>
        <v>2.65166</v>
      </c>
      <c r="S207" s="141"/>
      <c r="T207" s="143">
        <f>SUM(T208:T219)</f>
        <v>0</v>
      </c>
      <c r="AR207" s="136" t="s">
        <v>81</v>
      </c>
      <c r="AT207" s="144" t="s">
        <v>71</v>
      </c>
      <c r="AU207" s="144" t="s">
        <v>79</v>
      </c>
      <c r="AY207" s="136" t="s">
        <v>135</v>
      </c>
      <c r="BK207" s="145">
        <f>SUM(BK208:BK219)</f>
        <v>0</v>
      </c>
    </row>
    <row r="208" spans="2:65" s="1" customFormat="1" ht="36" customHeight="1">
      <c r="B208" s="148"/>
      <c r="C208" s="149" t="s">
        <v>287</v>
      </c>
      <c r="D208" s="149" t="s">
        <v>138</v>
      </c>
      <c r="E208" s="150" t="s">
        <v>288</v>
      </c>
      <c r="F208" s="151" t="s">
        <v>289</v>
      </c>
      <c r="G208" s="152" t="s">
        <v>162</v>
      </c>
      <c r="H208" s="153">
        <v>74.8</v>
      </c>
      <c r="I208" s="154"/>
      <c r="J208" s="155">
        <f>ROUND(I208*H208,2)</f>
        <v>0</v>
      </c>
      <c r="K208" s="151" t="s">
        <v>142</v>
      </c>
      <c r="L208" s="32"/>
      <c r="M208" s="156" t="s">
        <v>3</v>
      </c>
      <c r="N208" s="157" t="s">
        <v>43</v>
      </c>
      <c r="O208" s="52"/>
      <c r="P208" s="158">
        <f>O208*H208</f>
        <v>0</v>
      </c>
      <c r="Q208" s="158">
        <v>5E-05</v>
      </c>
      <c r="R208" s="158">
        <f>Q208*H208</f>
        <v>0.00374</v>
      </c>
      <c r="S208" s="158">
        <v>0</v>
      </c>
      <c r="T208" s="159">
        <f>S208*H208</f>
        <v>0</v>
      </c>
      <c r="AR208" s="160" t="s">
        <v>176</v>
      </c>
      <c r="AT208" s="160" t="s">
        <v>138</v>
      </c>
      <c r="AU208" s="160" t="s">
        <v>81</v>
      </c>
      <c r="AY208" s="17" t="s">
        <v>135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7" t="s">
        <v>79</v>
      </c>
      <c r="BK208" s="161">
        <f>ROUND(I208*H208,2)</f>
        <v>0</v>
      </c>
      <c r="BL208" s="17" t="s">
        <v>176</v>
      </c>
      <c r="BM208" s="160" t="s">
        <v>290</v>
      </c>
    </row>
    <row r="209" spans="2:51" s="12" customFormat="1" ht="11.25">
      <c r="B209" s="162"/>
      <c r="D209" s="163" t="s">
        <v>145</v>
      </c>
      <c r="E209" s="164" t="s">
        <v>3</v>
      </c>
      <c r="F209" s="165" t="s">
        <v>165</v>
      </c>
      <c r="H209" s="164" t="s">
        <v>3</v>
      </c>
      <c r="I209" s="166"/>
      <c r="L209" s="162"/>
      <c r="M209" s="167"/>
      <c r="N209" s="168"/>
      <c r="O209" s="168"/>
      <c r="P209" s="168"/>
      <c r="Q209" s="168"/>
      <c r="R209" s="168"/>
      <c r="S209" s="168"/>
      <c r="T209" s="169"/>
      <c r="AT209" s="164" t="s">
        <v>145</v>
      </c>
      <c r="AU209" s="164" t="s">
        <v>81</v>
      </c>
      <c r="AV209" s="12" t="s">
        <v>79</v>
      </c>
      <c r="AW209" s="12" t="s">
        <v>33</v>
      </c>
      <c r="AX209" s="12" t="s">
        <v>72</v>
      </c>
      <c r="AY209" s="164" t="s">
        <v>135</v>
      </c>
    </row>
    <row r="210" spans="2:51" s="13" customFormat="1" ht="11.25">
      <c r="B210" s="170"/>
      <c r="D210" s="163" t="s">
        <v>145</v>
      </c>
      <c r="E210" s="171" t="s">
        <v>3</v>
      </c>
      <c r="F210" s="172" t="s">
        <v>206</v>
      </c>
      <c r="H210" s="173">
        <v>51.5</v>
      </c>
      <c r="I210" s="174"/>
      <c r="L210" s="170"/>
      <c r="M210" s="175"/>
      <c r="N210" s="176"/>
      <c r="O210" s="176"/>
      <c r="P210" s="176"/>
      <c r="Q210" s="176"/>
      <c r="R210" s="176"/>
      <c r="S210" s="176"/>
      <c r="T210" s="177"/>
      <c r="AT210" s="171" t="s">
        <v>145</v>
      </c>
      <c r="AU210" s="171" t="s">
        <v>81</v>
      </c>
      <c r="AV210" s="13" t="s">
        <v>81</v>
      </c>
      <c r="AW210" s="13" t="s">
        <v>33</v>
      </c>
      <c r="AX210" s="13" t="s">
        <v>72</v>
      </c>
      <c r="AY210" s="171" t="s">
        <v>135</v>
      </c>
    </row>
    <row r="211" spans="2:51" s="12" customFormat="1" ht="11.25">
      <c r="B211" s="162"/>
      <c r="D211" s="163" t="s">
        <v>145</v>
      </c>
      <c r="E211" s="164" t="s">
        <v>3</v>
      </c>
      <c r="F211" s="165" t="s">
        <v>170</v>
      </c>
      <c r="H211" s="164" t="s">
        <v>3</v>
      </c>
      <c r="I211" s="166"/>
      <c r="L211" s="162"/>
      <c r="M211" s="167"/>
      <c r="N211" s="168"/>
      <c r="O211" s="168"/>
      <c r="P211" s="168"/>
      <c r="Q211" s="168"/>
      <c r="R211" s="168"/>
      <c r="S211" s="168"/>
      <c r="T211" s="169"/>
      <c r="AT211" s="164" t="s">
        <v>145</v>
      </c>
      <c r="AU211" s="164" t="s">
        <v>81</v>
      </c>
      <c r="AV211" s="12" t="s">
        <v>79</v>
      </c>
      <c r="AW211" s="12" t="s">
        <v>33</v>
      </c>
      <c r="AX211" s="12" t="s">
        <v>72</v>
      </c>
      <c r="AY211" s="164" t="s">
        <v>135</v>
      </c>
    </row>
    <row r="212" spans="2:51" s="13" customFormat="1" ht="11.25">
      <c r="B212" s="170"/>
      <c r="D212" s="163" t="s">
        <v>145</v>
      </c>
      <c r="E212" s="171" t="s">
        <v>3</v>
      </c>
      <c r="F212" s="172" t="s">
        <v>207</v>
      </c>
      <c r="H212" s="173">
        <v>9.8</v>
      </c>
      <c r="I212" s="174"/>
      <c r="L212" s="170"/>
      <c r="M212" s="175"/>
      <c r="N212" s="176"/>
      <c r="O212" s="176"/>
      <c r="P212" s="176"/>
      <c r="Q212" s="176"/>
      <c r="R212" s="176"/>
      <c r="S212" s="176"/>
      <c r="T212" s="177"/>
      <c r="AT212" s="171" t="s">
        <v>145</v>
      </c>
      <c r="AU212" s="171" t="s">
        <v>81</v>
      </c>
      <c r="AV212" s="13" t="s">
        <v>81</v>
      </c>
      <c r="AW212" s="13" t="s">
        <v>33</v>
      </c>
      <c r="AX212" s="13" t="s">
        <v>72</v>
      </c>
      <c r="AY212" s="171" t="s">
        <v>135</v>
      </c>
    </row>
    <row r="213" spans="2:51" s="12" customFormat="1" ht="11.25">
      <c r="B213" s="162"/>
      <c r="D213" s="163" t="s">
        <v>145</v>
      </c>
      <c r="E213" s="164" t="s">
        <v>3</v>
      </c>
      <c r="F213" s="165" t="s">
        <v>208</v>
      </c>
      <c r="H213" s="164" t="s">
        <v>3</v>
      </c>
      <c r="I213" s="166"/>
      <c r="L213" s="162"/>
      <c r="M213" s="167"/>
      <c r="N213" s="168"/>
      <c r="O213" s="168"/>
      <c r="P213" s="168"/>
      <c r="Q213" s="168"/>
      <c r="R213" s="168"/>
      <c r="S213" s="168"/>
      <c r="T213" s="169"/>
      <c r="AT213" s="164" t="s">
        <v>145</v>
      </c>
      <c r="AU213" s="164" t="s">
        <v>81</v>
      </c>
      <c r="AV213" s="12" t="s">
        <v>79</v>
      </c>
      <c r="AW213" s="12" t="s">
        <v>33</v>
      </c>
      <c r="AX213" s="12" t="s">
        <v>72</v>
      </c>
      <c r="AY213" s="164" t="s">
        <v>135</v>
      </c>
    </row>
    <row r="214" spans="2:51" s="13" customFormat="1" ht="11.25">
      <c r="B214" s="170"/>
      <c r="D214" s="163" t="s">
        <v>145</v>
      </c>
      <c r="E214" s="171" t="s">
        <v>3</v>
      </c>
      <c r="F214" s="172" t="s">
        <v>209</v>
      </c>
      <c r="H214" s="173">
        <v>13.5</v>
      </c>
      <c r="I214" s="174"/>
      <c r="L214" s="170"/>
      <c r="M214" s="175"/>
      <c r="N214" s="176"/>
      <c r="O214" s="176"/>
      <c r="P214" s="176"/>
      <c r="Q214" s="176"/>
      <c r="R214" s="176"/>
      <c r="S214" s="176"/>
      <c r="T214" s="177"/>
      <c r="AT214" s="171" t="s">
        <v>145</v>
      </c>
      <c r="AU214" s="171" t="s">
        <v>81</v>
      </c>
      <c r="AV214" s="13" t="s">
        <v>81</v>
      </c>
      <c r="AW214" s="13" t="s">
        <v>33</v>
      </c>
      <c r="AX214" s="13" t="s">
        <v>72</v>
      </c>
      <c r="AY214" s="171" t="s">
        <v>135</v>
      </c>
    </row>
    <row r="215" spans="2:51" s="14" customFormat="1" ht="11.25">
      <c r="B215" s="178"/>
      <c r="D215" s="163" t="s">
        <v>145</v>
      </c>
      <c r="E215" s="179" t="s">
        <v>3</v>
      </c>
      <c r="F215" s="180" t="s">
        <v>173</v>
      </c>
      <c r="H215" s="181">
        <v>74.8</v>
      </c>
      <c r="I215" s="182"/>
      <c r="L215" s="178"/>
      <c r="M215" s="183"/>
      <c r="N215" s="184"/>
      <c r="O215" s="184"/>
      <c r="P215" s="184"/>
      <c r="Q215" s="184"/>
      <c r="R215" s="184"/>
      <c r="S215" s="184"/>
      <c r="T215" s="185"/>
      <c r="AT215" s="179" t="s">
        <v>145</v>
      </c>
      <c r="AU215" s="179" t="s">
        <v>81</v>
      </c>
      <c r="AV215" s="14" t="s">
        <v>143</v>
      </c>
      <c r="AW215" s="14" t="s">
        <v>33</v>
      </c>
      <c r="AX215" s="14" t="s">
        <v>79</v>
      </c>
      <c r="AY215" s="179" t="s">
        <v>135</v>
      </c>
    </row>
    <row r="216" spans="2:65" s="1" customFormat="1" ht="24" customHeight="1">
      <c r="B216" s="148"/>
      <c r="C216" s="188" t="s">
        <v>291</v>
      </c>
      <c r="D216" s="188" t="s">
        <v>292</v>
      </c>
      <c r="E216" s="189" t="s">
        <v>293</v>
      </c>
      <c r="F216" s="190" t="s">
        <v>294</v>
      </c>
      <c r="G216" s="191" t="s">
        <v>162</v>
      </c>
      <c r="H216" s="192">
        <v>82.28</v>
      </c>
      <c r="I216" s="193"/>
      <c r="J216" s="194">
        <f>ROUND(I216*H216,2)</f>
        <v>0</v>
      </c>
      <c r="K216" s="190" t="s">
        <v>142</v>
      </c>
      <c r="L216" s="195"/>
      <c r="M216" s="196" t="s">
        <v>3</v>
      </c>
      <c r="N216" s="197" t="s">
        <v>43</v>
      </c>
      <c r="O216" s="52"/>
      <c r="P216" s="158">
        <f>O216*H216</f>
        <v>0</v>
      </c>
      <c r="Q216" s="158">
        <v>0.032</v>
      </c>
      <c r="R216" s="158">
        <f>Q216*H216</f>
        <v>2.63296</v>
      </c>
      <c r="S216" s="158">
        <v>0</v>
      </c>
      <c r="T216" s="159">
        <f>S216*H216</f>
        <v>0</v>
      </c>
      <c r="AR216" s="160" t="s">
        <v>295</v>
      </c>
      <c r="AT216" s="160" t="s">
        <v>292</v>
      </c>
      <c r="AU216" s="160" t="s">
        <v>81</v>
      </c>
      <c r="AY216" s="17" t="s">
        <v>135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7" t="s">
        <v>79</v>
      </c>
      <c r="BK216" s="161">
        <f>ROUND(I216*H216,2)</f>
        <v>0</v>
      </c>
      <c r="BL216" s="17" t="s">
        <v>176</v>
      </c>
      <c r="BM216" s="160" t="s">
        <v>296</v>
      </c>
    </row>
    <row r="217" spans="2:51" s="13" customFormat="1" ht="11.25">
      <c r="B217" s="170"/>
      <c r="D217" s="163" t="s">
        <v>145</v>
      </c>
      <c r="F217" s="172" t="s">
        <v>297</v>
      </c>
      <c r="H217" s="173">
        <v>82.28</v>
      </c>
      <c r="I217" s="174"/>
      <c r="L217" s="170"/>
      <c r="M217" s="175"/>
      <c r="N217" s="176"/>
      <c r="O217" s="176"/>
      <c r="P217" s="176"/>
      <c r="Q217" s="176"/>
      <c r="R217" s="176"/>
      <c r="S217" s="176"/>
      <c r="T217" s="177"/>
      <c r="AT217" s="171" t="s">
        <v>145</v>
      </c>
      <c r="AU217" s="171" t="s">
        <v>81</v>
      </c>
      <c r="AV217" s="13" t="s">
        <v>81</v>
      </c>
      <c r="AW217" s="13" t="s">
        <v>4</v>
      </c>
      <c r="AX217" s="13" t="s">
        <v>79</v>
      </c>
      <c r="AY217" s="171" t="s">
        <v>135</v>
      </c>
    </row>
    <row r="218" spans="2:65" s="1" customFormat="1" ht="24" customHeight="1">
      <c r="B218" s="148"/>
      <c r="C218" s="149" t="s">
        <v>298</v>
      </c>
      <c r="D218" s="149" t="s">
        <v>138</v>
      </c>
      <c r="E218" s="150" t="s">
        <v>299</v>
      </c>
      <c r="F218" s="151" t="s">
        <v>300</v>
      </c>
      <c r="G218" s="152" t="s">
        <v>162</v>
      </c>
      <c r="H218" s="153">
        <v>74.8</v>
      </c>
      <c r="I218" s="154"/>
      <c r="J218" s="155">
        <f>ROUND(I218*H218,2)</f>
        <v>0</v>
      </c>
      <c r="K218" s="151" t="s">
        <v>142</v>
      </c>
      <c r="L218" s="32"/>
      <c r="M218" s="156" t="s">
        <v>3</v>
      </c>
      <c r="N218" s="157" t="s">
        <v>43</v>
      </c>
      <c r="O218" s="52"/>
      <c r="P218" s="158">
        <f>O218*H218</f>
        <v>0</v>
      </c>
      <c r="Q218" s="158">
        <v>0.0002</v>
      </c>
      <c r="R218" s="158">
        <f>Q218*H218</f>
        <v>0.01496</v>
      </c>
      <c r="S218" s="158">
        <v>0</v>
      </c>
      <c r="T218" s="159">
        <f>S218*H218</f>
        <v>0</v>
      </c>
      <c r="AR218" s="160" t="s">
        <v>176</v>
      </c>
      <c r="AT218" s="160" t="s">
        <v>138</v>
      </c>
      <c r="AU218" s="160" t="s">
        <v>81</v>
      </c>
      <c r="AY218" s="17" t="s">
        <v>135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17" t="s">
        <v>79</v>
      </c>
      <c r="BK218" s="161">
        <f>ROUND(I218*H218,2)</f>
        <v>0</v>
      </c>
      <c r="BL218" s="17" t="s">
        <v>176</v>
      </c>
      <c r="BM218" s="160" t="s">
        <v>301</v>
      </c>
    </row>
    <row r="219" spans="2:65" s="1" customFormat="1" ht="36" customHeight="1">
      <c r="B219" s="148"/>
      <c r="C219" s="149" t="s">
        <v>302</v>
      </c>
      <c r="D219" s="149" t="s">
        <v>138</v>
      </c>
      <c r="E219" s="150" t="s">
        <v>303</v>
      </c>
      <c r="F219" s="151" t="s">
        <v>304</v>
      </c>
      <c r="G219" s="152" t="s">
        <v>245</v>
      </c>
      <c r="H219" s="153">
        <v>2.652</v>
      </c>
      <c r="I219" s="154"/>
      <c r="J219" s="155">
        <f>ROUND(I219*H219,2)</f>
        <v>0</v>
      </c>
      <c r="K219" s="151" t="s">
        <v>142</v>
      </c>
      <c r="L219" s="32"/>
      <c r="M219" s="156" t="s">
        <v>3</v>
      </c>
      <c r="N219" s="157" t="s">
        <v>43</v>
      </c>
      <c r="O219" s="52"/>
      <c r="P219" s="158">
        <f>O219*H219</f>
        <v>0</v>
      </c>
      <c r="Q219" s="158">
        <v>0</v>
      </c>
      <c r="R219" s="158">
        <f>Q219*H219</f>
        <v>0</v>
      </c>
      <c r="S219" s="158">
        <v>0</v>
      </c>
      <c r="T219" s="159">
        <f>S219*H219</f>
        <v>0</v>
      </c>
      <c r="AR219" s="160" t="s">
        <v>176</v>
      </c>
      <c r="AT219" s="160" t="s">
        <v>138</v>
      </c>
      <c r="AU219" s="160" t="s">
        <v>81</v>
      </c>
      <c r="AY219" s="17" t="s">
        <v>135</v>
      </c>
      <c r="BE219" s="161">
        <f>IF(N219="základní",J219,0)</f>
        <v>0</v>
      </c>
      <c r="BF219" s="161">
        <f>IF(N219="snížená",J219,0)</f>
        <v>0</v>
      </c>
      <c r="BG219" s="161">
        <f>IF(N219="zákl. přenesená",J219,0)</f>
        <v>0</v>
      </c>
      <c r="BH219" s="161">
        <f>IF(N219="sníž. přenesená",J219,0)</f>
        <v>0</v>
      </c>
      <c r="BI219" s="161">
        <f>IF(N219="nulová",J219,0)</f>
        <v>0</v>
      </c>
      <c r="BJ219" s="17" t="s">
        <v>79</v>
      </c>
      <c r="BK219" s="161">
        <f>ROUND(I219*H219,2)</f>
        <v>0</v>
      </c>
      <c r="BL219" s="17" t="s">
        <v>176</v>
      </c>
      <c r="BM219" s="160" t="s">
        <v>305</v>
      </c>
    </row>
    <row r="220" spans="2:63" s="11" customFormat="1" ht="22.9" customHeight="1">
      <c r="B220" s="135"/>
      <c r="D220" s="136" t="s">
        <v>71</v>
      </c>
      <c r="E220" s="146" t="s">
        <v>306</v>
      </c>
      <c r="F220" s="146" t="s">
        <v>307</v>
      </c>
      <c r="I220" s="138"/>
      <c r="J220" s="147">
        <f>BK220</f>
        <v>0</v>
      </c>
      <c r="L220" s="135"/>
      <c r="M220" s="140"/>
      <c r="N220" s="141"/>
      <c r="O220" s="141"/>
      <c r="P220" s="142">
        <f>SUM(P221:P237)</f>
        <v>0</v>
      </c>
      <c r="Q220" s="141"/>
      <c r="R220" s="142">
        <f>SUM(R221:R237)</f>
        <v>1.295159</v>
      </c>
      <c r="S220" s="141"/>
      <c r="T220" s="143">
        <f>SUM(T221:T237)</f>
        <v>0</v>
      </c>
      <c r="AR220" s="136" t="s">
        <v>81</v>
      </c>
      <c r="AT220" s="144" t="s">
        <v>71</v>
      </c>
      <c r="AU220" s="144" t="s">
        <v>79</v>
      </c>
      <c r="AY220" s="136" t="s">
        <v>135</v>
      </c>
      <c r="BK220" s="145">
        <f>SUM(BK221:BK237)</f>
        <v>0</v>
      </c>
    </row>
    <row r="221" spans="2:65" s="1" customFormat="1" ht="36" customHeight="1">
      <c r="B221" s="148"/>
      <c r="C221" s="149" t="s">
        <v>308</v>
      </c>
      <c r="D221" s="149" t="s">
        <v>138</v>
      </c>
      <c r="E221" s="150" t="s">
        <v>309</v>
      </c>
      <c r="F221" s="151" t="s">
        <v>310</v>
      </c>
      <c r="G221" s="152" t="s">
        <v>162</v>
      </c>
      <c r="H221" s="153">
        <v>82.1</v>
      </c>
      <c r="I221" s="154"/>
      <c r="J221" s="155">
        <f>ROUND(I221*H221,2)</f>
        <v>0</v>
      </c>
      <c r="K221" s="151" t="s">
        <v>142</v>
      </c>
      <c r="L221" s="32"/>
      <c r="M221" s="156" t="s">
        <v>3</v>
      </c>
      <c r="N221" s="157" t="s">
        <v>43</v>
      </c>
      <c r="O221" s="52"/>
      <c r="P221" s="158">
        <f>O221*H221</f>
        <v>0</v>
      </c>
      <c r="Q221" s="158">
        <v>0.00139</v>
      </c>
      <c r="R221" s="158">
        <f>Q221*H221</f>
        <v>0.11411899999999998</v>
      </c>
      <c r="S221" s="158">
        <v>0</v>
      </c>
      <c r="T221" s="159">
        <f>S221*H221</f>
        <v>0</v>
      </c>
      <c r="AR221" s="160" t="s">
        <v>176</v>
      </c>
      <c r="AT221" s="160" t="s">
        <v>138</v>
      </c>
      <c r="AU221" s="160" t="s">
        <v>81</v>
      </c>
      <c r="AY221" s="17" t="s">
        <v>135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7" t="s">
        <v>79</v>
      </c>
      <c r="BK221" s="161">
        <f>ROUND(I221*H221,2)</f>
        <v>0</v>
      </c>
      <c r="BL221" s="17" t="s">
        <v>176</v>
      </c>
      <c r="BM221" s="160" t="s">
        <v>311</v>
      </c>
    </row>
    <row r="222" spans="2:51" s="12" customFormat="1" ht="11.25">
      <c r="B222" s="162"/>
      <c r="D222" s="163" t="s">
        <v>145</v>
      </c>
      <c r="E222" s="164" t="s">
        <v>3</v>
      </c>
      <c r="F222" s="165" t="s">
        <v>165</v>
      </c>
      <c r="H222" s="164" t="s">
        <v>3</v>
      </c>
      <c r="I222" s="166"/>
      <c r="L222" s="162"/>
      <c r="M222" s="167"/>
      <c r="N222" s="168"/>
      <c r="O222" s="168"/>
      <c r="P222" s="168"/>
      <c r="Q222" s="168"/>
      <c r="R222" s="168"/>
      <c r="S222" s="168"/>
      <c r="T222" s="169"/>
      <c r="AT222" s="164" t="s">
        <v>145</v>
      </c>
      <c r="AU222" s="164" t="s">
        <v>81</v>
      </c>
      <c r="AV222" s="12" t="s">
        <v>79</v>
      </c>
      <c r="AW222" s="12" t="s">
        <v>33</v>
      </c>
      <c r="AX222" s="12" t="s">
        <v>72</v>
      </c>
      <c r="AY222" s="164" t="s">
        <v>135</v>
      </c>
    </row>
    <row r="223" spans="2:51" s="13" customFormat="1" ht="11.25">
      <c r="B223" s="170"/>
      <c r="D223" s="163" t="s">
        <v>145</v>
      </c>
      <c r="E223" s="171" t="s">
        <v>3</v>
      </c>
      <c r="F223" s="172" t="s">
        <v>206</v>
      </c>
      <c r="H223" s="173">
        <v>51.5</v>
      </c>
      <c r="I223" s="174"/>
      <c r="L223" s="170"/>
      <c r="M223" s="175"/>
      <c r="N223" s="176"/>
      <c r="O223" s="176"/>
      <c r="P223" s="176"/>
      <c r="Q223" s="176"/>
      <c r="R223" s="176"/>
      <c r="S223" s="176"/>
      <c r="T223" s="177"/>
      <c r="AT223" s="171" t="s">
        <v>145</v>
      </c>
      <c r="AU223" s="171" t="s">
        <v>81</v>
      </c>
      <c r="AV223" s="13" t="s">
        <v>81</v>
      </c>
      <c r="AW223" s="13" t="s">
        <v>33</v>
      </c>
      <c r="AX223" s="13" t="s">
        <v>72</v>
      </c>
      <c r="AY223" s="171" t="s">
        <v>135</v>
      </c>
    </row>
    <row r="224" spans="2:51" s="12" customFormat="1" ht="11.25">
      <c r="B224" s="162"/>
      <c r="D224" s="163" t="s">
        <v>145</v>
      </c>
      <c r="E224" s="164" t="s">
        <v>3</v>
      </c>
      <c r="F224" s="165" t="s">
        <v>184</v>
      </c>
      <c r="H224" s="164" t="s">
        <v>3</v>
      </c>
      <c r="I224" s="166"/>
      <c r="L224" s="162"/>
      <c r="M224" s="167"/>
      <c r="N224" s="168"/>
      <c r="O224" s="168"/>
      <c r="P224" s="168"/>
      <c r="Q224" s="168"/>
      <c r="R224" s="168"/>
      <c r="S224" s="168"/>
      <c r="T224" s="169"/>
      <c r="AT224" s="164" t="s">
        <v>145</v>
      </c>
      <c r="AU224" s="164" t="s">
        <v>81</v>
      </c>
      <c r="AV224" s="12" t="s">
        <v>79</v>
      </c>
      <c r="AW224" s="12" t="s">
        <v>33</v>
      </c>
      <c r="AX224" s="12" t="s">
        <v>72</v>
      </c>
      <c r="AY224" s="164" t="s">
        <v>135</v>
      </c>
    </row>
    <row r="225" spans="2:51" s="13" customFormat="1" ht="11.25">
      <c r="B225" s="170"/>
      <c r="D225" s="163" t="s">
        <v>145</v>
      </c>
      <c r="E225" s="171" t="s">
        <v>3</v>
      </c>
      <c r="F225" s="172" t="s">
        <v>185</v>
      </c>
      <c r="H225" s="173">
        <v>7.3</v>
      </c>
      <c r="I225" s="174"/>
      <c r="L225" s="170"/>
      <c r="M225" s="175"/>
      <c r="N225" s="176"/>
      <c r="O225" s="176"/>
      <c r="P225" s="176"/>
      <c r="Q225" s="176"/>
      <c r="R225" s="176"/>
      <c r="S225" s="176"/>
      <c r="T225" s="177"/>
      <c r="AT225" s="171" t="s">
        <v>145</v>
      </c>
      <c r="AU225" s="171" t="s">
        <v>81</v>
      </c>
      <c r="AV225" s="13" t="s">
        <v>81</v>
      </c>
      <c r="AW225" s="13" t="s">
        <v>33</v>
      </c>
      <c r="AX225" s="13" t="s">
        <v>72</v>
      </c>
      <c r="AY225" s="171" t="s">
        <v>135</v>
      </c>
    </row>
    <row r="226" spans="2:51" s="12" customFormat="1" ht="11.25">
      <c r="B226" s="162"/>
      <c r="D226" s="163" t="s">
        <v>145</v>
      </c>
      <c r="E226" s="164" t="s">
        <v>3</v>
      </c>
      <c r="F226" s="165" t="s">
        <v>170</v>
      </c>
      <c r="H226" s="164" t="s">
        <v>3</v>
      </c>
      <c r="I226" s="166"/>
      <c r="L226" s="162"/>
      <c r="M226" s="167"/>
      <c r="N226" s="168"/>
      <c r="O226" s="168"/>
      <c r="P226" s="168"/>
      <c r="Q226" s="168"/>
      <c r="R226" s="168"/>
      <c r="S226" s="168"/>
      <c r="T226" s="169"/>
      <c r="AT226" s="164" t="s">
        <v>145</v>
      </c>
      <c r="AU226" s="164" t="s">
        <v>81</v>
      </c>
      <c r="AV226" s="12" t="s">
        <v>79</v>
      </c>
      <c r="AW226" s="12" t="s">
        <v>33</v>
      </c>
      <c r="AX226" s="12" t="s">
        <v>72</v>
      </c>
      <c r="AY226" s="164" t="s">
        <v>135</v>
      </c>
    </row>
    <row r="227" spans="2:51" s="13" customFormat="1" ht="11.25">
      <c r="B227" s="170"/>
      <c r="D227" s="163" t="s">
        <v>145</v>
      </c>
      <c r="E227" s="171" t="s">
        <v>3</v>
      </c>
      <c r="F227" s="172" t="s">
        <v>207</v>
      </c>
      <c r="H227" s="173">
        <v>9.8</v>
      </c>
      <c r="I227" s="174"/>
      <c r="L227" s="170"/>
      <c r="M227" s="175"/>
      <c r="N227" s="176"/>
      <c r="O227" s="176"/>
      <c r="P227" s="176"/>
      <c r="Q227" s="176"/>
      <c r="R227" s="176"/>
      <c r="S227" s="176"/>
      <c r="T227" s="177"/>
      <c r="AT227" s="171" t="s">
        <v>145</v>
      </c>
      <c r="AU227" s="171" t="s">
        <v>81</v>
      </c>
      <c r="AV227" s="13" t="s">
        <v>81</v>
      </c>
      <c r="AW227" s="13" t="s">
        <v>33</v>
      </c>
      <c r="AX227" s="13" t="s">
        <v>72</v>
      </c>
      <c r="AY227" s="171" t="s">
        <v>135</v>
      </c>
    </row>
    <row r="228" spans="2:51" s="12" customFormat="1" ht="11.25">
      <c r="B228" s="162"/>
      <c r="D228" s="163" t="s">
        <v>145</v>
      </c>
      <c r="E228" s="164" t="s">
        <v>3</v>
      </c>
      <c r="F228" s="165" t="s">
        <v>208</v>
      </c>
      <c r="H228" s="164" t="s">
        <v>3</v>
      </c>
      <c r="I228" s="166"/>
      <c r="L228" s="162"/>
      <c r="M228" s="167"/>
      <c r="N228" s="168"/>
      <c r="O228" s="168"/>
      <c r="P228" s="168"/>
      <c r="Q228" s="168"/>
      <c r="R228" s="168"/>
      <c r="S228" s="168"/>
      <c r="T228" s="169"/>
      <c r="AT228" s="164" t="s">
        <v>145</v>
      </c>
      <c r="AU228" s="164" t="s">
        <v>81</v>
      </c>
      <c r="AV228" s="12" t="s">
        <v>79</v>
      </c>
      <c r="AW228" s="12" t="s">
        <v>33</v>
      </c>
      <c r="AX228" s="12" t="s">
        <v>72</v>
      </c>
      <c r="AY228" s="164" t="s">
        <v>135</v>
      </c>
    </row>
    <row r="229" spans="2:51" s="13" customFormat="1" ht="11.25">
      <c r="B229" s="170"/>
      <c r="D229" s="163" t="s">
        <v>145</v>
      </c>
      <c r="E229" s="171" t="s">
        <v>3</v>
      </c>
      <c r="F229" s="172" t="s">
        <v>209</v>
      </c>
      <c r="H229" s="173">
        <v>13.5</v>
      </c>
      <c r="I229" s="174"/>
      <c r="L229" s="170"/>
      <c r="M229" s="175"/>
      <c r="N229" s="176"/>
      <c r="O229" s="176"/>
      <c r="P229" s="176"/>
      <c r="Q229" s="176"/>
      <c r="R229" s="176"/>
      <c r="S229" s="176"/>
      <c r="T229" s="177"/>
      <c r="AT229" s="171" t="s">
        <v>145</v>
      </c>
      <c r="AU229" s="171" t="s">
        <v>81</v>
      </c>
      <c r="AV229" s="13" t="s">
        <v>81</v>
      </c>
      <c r="AW229" s="13" t="s">
        <v>33</v>
      </c>
      <c r="AX229" s="13" t="s">
        <v>72</v>
      </c>
      <c r="AY229" s="171" t="s">
        <v>135</v>
      </c>
    </row>
    <row r="230" spans="2:51" s="14" customFormat="1" ht="11.25">
      <c r="B230" s="178"/>
      <c r="D230" s="163" t="s">
        <v>145</v>
      </c>
      <c r="E230" s="179" t="s">
        <v>3</v>
      </c>
      <c r="F230" s="180" t="s">
        <v>173</v>
      </c>
      <c r="H230" s="181">
        <v>82.1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145</v>
      </c>
      <c r="AU230" s="179" t="s">
        <v>81</v>
      </c>
      <c r="AV230" s="14" t="s">
        <v>143</v>
      </c>
      <c r="AW230" s="14" t="s">
        <v>33</v>
      </c>
      <c r="AX230" s="14" t="s">
        <v>79</v>
      </c>
      <c r="AY230" s="179" t="s">
        <v>135</v>
      </c>
    </row>
    <row r="231" spans="2:65" s="1" customFormat="1" ht="24" customHeight="1">
      <c r="B231" s="148"/>
      <c r="C231" s="188" t="s">
        <v>312</v>
      </c>
      <c r="D231" s="188" t="s">
        <v>292</v>
      </c>
      <c r="E231" s="189" t="s">
        <v>313</v>
      </c>
      <c r="F231" s="190" t="s">
        <v>314</v>
      </c>
      <c r="G231" s="191" t="s">
        <v>162</v>
      </c>
      <c r="H231" s="192">
        <v>86.205</v>
      </c>
      <c r="I231" s="193"/>
      <c r="J231" s="194">
        <f>ROUND(I231*H231,2)</f>
        <v>0</v>
      </c>
      <c r="K231" s="190" t="s">
        <v>142</v>
      </c>
      <c r="L231" s="195"/>
      <c r="M231" s="196" t="s">
        <v>3</v>
      </c>
      <c r="N231" s="197" t="s">
        <v>43</v>
      </c>
      <c r="O231" s="52"/>
      <c r="P231" s="158">
        <f>O231*H231</f>
        <v>0</v>
      </c>
      <c r="Q231" s="158">
        <v>0.008</v>
      </c>
      <c r="R231" s="158">
        <f>Q231*H231</f>
        <v>0.68964</v>
      </c>
      <c r="S231" s="158">
        <v>0</v>
      </c>
      <c r="T231" s="159">
        <f>S231*H231</f>
        <v>0</v>
      </c>
      <c r="AR231" s="160" t="s">
        <v>295</v>
      </c>
      <c r="AT231" s="160" t="s">
        <v>292</v>
      </c>
      <c r="AU231" s="160" t="s">
        <v>81</v>
      </c>
      <c r="AY231" s="17" t="s">
        <v>135</v>
      </c>
      <c r="BE231" s="161">
        <f>IF(N231="základní",J231,0)</f>
        <v>0</v>
      </c>
      <c r="BF231" s="161">
        <f>IF(N231="snížená",J231,0)</f>
        <v>0</v>
      </c>
      <c r="BG231" s="161">
        <f>IF(N231="zákl. přenesená",J231,0)</f>
        <v>0</v>
      </c>
      <c r="BH231" s="161">
        <f>IF(N231="sníž. přenesená",J231,0)</f>
        <v>0</v>
      </c>
      <c r="BI231" s="161">
        <f>IF(N231="nulová",J231,0)</f>
        <v>0</v>
      </c>
      <c r="BJ231" s="17" t="s">
        <v>79</v>
      </c>
      <c r="BK231" s="161">
        <f>ROUND(I231*H231,2)</f>
        <v>0</v>
      </c>
      <c r="BL231" s="17" t="s">
        <v>176</v>
      </c>
      <c r="BM231" s="160" t="s">
        <v>315</v>
      </c>
    </row>
    <row r="232" spans="2:47" s="1" customFormat="1" ht="19.5">
      <c r="B232" s="32"/>
      <c r="D232" s="163" t="s">
        <v>254</v>
      </c>
      <c r="F232" s="186" t="s">
        <v>316</v>
      </c>
      <c r="I232" s="93"/>
      <c r="L232" s="32"/>
      <c r="M232" s="187"/>
      <c r="N232" s="52"/>
      <c r="O232" s="52"/>
      <c r="P232" s="52"/>
      <c r="Q232" s="52"/>
      <c r="R232" s="52"/>
      <c r="S232" s="52"/>
      <c r="T232" s="53"/>
      <c r="AT232" s="17" t="s">
        <v>254</v>
      </c>
      <c r="AU232" s="17" t="s">
        <v>81</v>
      </c>
    </row>
    <row r="233" spans="2:51" s="13" customFormat="1" ht="11.25">
      <c r="B233" s="170"/>
      <c r="D233" s="163" t="s">
        <v>145</v>
      </c>
      <c r="F233" s="172" t="s">
        <v>317</v>
      </c>
      <c r="H233" s="173">
        <v>86.205</v>
      </c>
      <c r="I233" s="174"/>
      <c r="L233" s="170"/>
      <c r="M233" s="175"/>
      <c r="N233" s="176"/>
      <c r="O233" s="176"/>
      <c r="P233" s="176"/>
      <c r="Q233" s="176"/>
      <c r="R233" s="176"/>
      <c r="S233" s="176"/>
      <c r="T233" s="177"/>
      <c r="AT233" s="171" t="s">
        <v>145</v>
      </c>
      <c r="AU233" s="171" t="s">
        <v>81</v>
      </c>
      <c r="AV233" s="13" t="s">
        <v>81</v>
      </c>
      <c r="AW233" s="13" t="s">
        <v>4</v>
      </c>
      <c r="AX233" s="13" t="s">
        <v>79</v>
      </c>
      <c r="AY233" s="171" t="s">
        <v>135</v>
      </c>
    </row>
    <row r="234" spans="2:65" s="1" customFormat="1" ht="60" customHeight="1">
      <c r="B234" s="148"/>
      <c r="C234" s="149" t="s">
        <v>318</v>
      </c>
      <c r="D234" s="149" t="s">
        <v>138</v>
      </c>
      <c r="E234" s="150" t="s">
        <v>319</v>
      </c>
      <c r="F234" s="151" t="s">
        <v>320</v>
      </c>
      <c r="G234" s="152" t="s">
        <v>162</v>
      </c>
      <c r="H234" s="153">
        <v>7.02</v>
      </c>
      <c r="I234" s="154"/>
      <c r="J234" s="155">
        <f>ROUND(I234*H234,2)</f>
        <v>0</v>
      </c>
      <c r="K234" s="151" t="s">
        <v>142</v>
      </c>
      <c r="L234" s="32"/>
      <c r="M234" s="156" t="s">
        <v>3</v>
      </c>
      <c r="N234" s="157" t="s">
        <v>43</v>
      </c>
      <c r="O234" s="52"/>
      <c r="P234" s="158">
        <f>O234*H234</f>
        <v>0</v>
      </c>
      <c r="Q234" s="158">
        <v>0.07</v>
      </c>
      <c r="R234" s="158">
        <f>Q234*H234</f>
        <v>0.4914</v>
      </c>
      <c r="S234" s="158">
        <v>0</v>
      </c>
      <c r="T234" s="159">
        <f>S234*H234</f>
        <v>0</v>
      </c>
      <c r="AR234" s="160" t="s">
        <v>176</v>
      </c>
      <c r="AT234" s="160" t="s">
        <v>138</v>
      </c>
      <c r="AU234" s="160" t="s">
        <v>81</v>
      </c>
      <c r="AY234" s="17" t="s">
        <v>135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17" t="s">
        <v>79</v>
      </c>
      <c r="BK234" s="161">
        <f>ROUND(I234*H234,2)</f>
        <v>0</v>
      </c>
      <c r="BL234" s="17" t="s">
        <v>176</v>
      </c>
      <c r="BM234" s="160" t="s">
        <v>321</v>
      </c>
    </row>
    <row r="235" spans="2:51" s="12" customFormat="1" ht="11.25">
      <c r="B235" s="162"/>
      <c r="D235" s="163" t="s">
        <v>145</v>
      </c>
      <c r="E235" s="164" t="s">
        <v>3</v>
      </c>
      <c r="F235" s="165" t="s">
        <v>322</v>
      </c>
      <c r="H235" s="164" t="s">
        <v>3</v>
      </c>
      <c r="I235" s="166"/>
      <c r="L235" s="162"/>
      <c r="M235" s="167"/>
      <c r="N235" s="168"/>
      <c r="O235" s="168"/>
      <c r="P235" s="168"/>
      <c r="Q235" s="168"/>
      <c r="R235" s="168"/>
      <c r="S235" s="168"/>
      <c r="T235" s="169"/>
      <c r="AT235" s="164" t="s">
        <v>145</v>
      </c>
      <c r="AU235" s="164" t="s">
        <v>81</v>
      </c>
      <c r="AV235" s="12" t="s">
        <v>79</v>
      </c>
      <c r="AW235" s="12" t="s">
        <v>33</v>
      </c>
      <c r="AX235" s="12" t="s">
        <v>72</v>
      </c>
      <c r="AY235" s="164" t="s">
        <v>135</v>
      </c>
    </row>
    <row r="236" spans="2:51" s="13" customFormat="1" ht="11.25">
      <c r="B236" s="170"/>
      <c r="D236" s="163" t="s">
        <v>145</v>
      </c>
      <c r="E236" s="171" t="s">
        <v>3</v>
      </c>
      <c r="F236" s="172" t="s">
        <v>323</v>
      </c>
      <c r="H236" s="173">
        <v>7.02</v>
      </c>
      <c r="I236" s="174"/>
      <c r="L236" s="170"/>
      <c r="M236" s="175"/>
      <c r="N236" s="176"/>
      <c r="O236" s="176"/>
      <c r="P236" s="176"/>
      <c r="Q236" s="176"/>
      <c r="R236" s="176"/>
      <c r="S236" s="176"/>
      <c r="T236" s="177"/>
      <c r="AT236" s="171" t="s">
        <v>145</v>
      </c>
      <c r="AU236" s="171" t="s">
        <v>81</v>
      </c>
      <c r="AV236" s="13" t="s">
        <v>81</v>
      </c>
      <c r="AW236" s="13" t="s">
        <v>33</v>
      </c>
      <c r="AX236" s="13" t="s">
        <v>79</v>
      </c>
      <c r="AY236" s="171" t="s">
        <v>135</v>
      </c>
    </row>
    <row r="237" spans="2:65" s="1" customFormat="1" ht="60" customHeight="1">
      <c r="B237" s="148"/>
      <c r="C237" s="149" t="s">
        <v>324</v>
      </c>
      <c r="D237" s="149" t="s">
        <v>138</v>
      </c>
      <c r="E237" s="150" t="s">
        <v>325</v>
      </c>
      <c r="F237" s="151" t="s">
        <v>326</v>
      </c>
      <c r="G237" s="152" t="s">
        <v>245</v>
      </c>
      <c r="H237" s="153">
        <v>1.295</v>
      </c>
      <c r="I237" s="154"/>
      <c r="J237" s="155">
        <f>ROUND(I237*H237,2)</f>
        <v>0</v>
      </c>
      <c r="K237" s="151" t="s">
        <v>142</v>
      </c>
      <c r="L237" s="32"/>
      <c r="M237" s="156" t="s">
        <v>3</v>
      </c>
      <c r="N237" s="157" t="s">
        <v>43</v>
      </c>
      <c r="O237" s="52"/>
      <c r="P237" s="158">
        <f>O237*H237</f>
        <v>0</v>
      </c>
      <c r="Q237" s="158">
        <v>0</v>
      </c>
      <c r="R237" s="158">
        <f>Q237*H237</f>
        <v>0</v>
      </c>
      <c r="S237" s="158">
        <v>0</v>
      </c>
      <c r="T237" s="159">
        <f>S237*H237</f>
        <v>0</v>
      </c>
      <c r="AR237" s="160" t="s">
        <v>176</v>
      </c>
      <c r="AT237" s="160" t="s">
        <v>138</v>
      </c>
      <c r="AU237" s="160" t="s">
        <v>81</v>
      </c>
      <c r="AY237" s="17" t="s">
        <v>135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17" t="s">
        <v>79</v>
      </c>
      <c r="BK237" s="161">
        <f>ROUND(I237*H237,2)</f>
        <v>0</v>
      </c>
      <c r="BL237" s="17" t="s">
        <v>176</v>
      </c>
      <c r="BM237" s="160" t="s">
        <v>327</v>
      </c>
    </row>
    <row r="238" spans="2:63" s="11" customFormat="1" ht="22.9" customHeight="1">
      <c r="B238" s="135"/>
      <c r="D238" s="136" t="s">
        <v>71</v>
      </c>
      <c r="E238" s="146" t="s">
        <v>328</v>
      </c>
      <c r="F238" s="146" t="s">
        <v>329</v>
      </c>
      <c r="I238" s="138"/>
      <c r="J238" s="147">
        <f>BK238</f>
        <v>0</v>
      </c>
      <c r="L238" s="135"/>
      <c r="M238" s="140"/>
      <c r="N238" s="141"/>
      <c r="O238" s="141"/>
      <c r="P238" s="142">
        <f>SUM(P239:P255)</f>
        <v>0</v>
      </c>
      <c r="Q238" s="141"/>
      <c r="R238" s="142">
        <f>SUM(R239:R255)</f>
        <v>0.13979258</v>
      </c>
      <c r="S238" s="141"/>
      <c r="T238" s="143">
        <f>SUM(T239:T255)</f>
        <v>2.3465000000000003</v>
      </c>
      <c r="AR238" s="136" t="s">
        <v>81</v>
      </c>
      <c r="AT238" s="144" t="s">
        <v>71</v>
      </c>
      <c r="AU238" s="144" t="s">
        <v>79</v>
      </c>
      <c r="AY238" s="136" t="s">
        <v>135</v>
      </c>
      <c r="BK238" s="145">
        <f>SUM(BK239:BK255)</f>
        <v>0</v>
      </c>
    </row>
    <row r="239" spans="2:65" s="1" customFormat="1" ht="36" customHeight="1">
      <c r="B239" s="148"/>
      <c r="C239" s="149" t="s">
        <v>330</v>
      </c>
      <c r="D239" s="149" t="s">
        <v>138</v>
      </c>
      <c r="E239" s="150" t="s">
        <v>331</v>
      </c>
      <c r="F239" s="151" t="s">
        <v>332</v>
      </c>
      <c r="G239" s="152" t="s">
        <v>162</v>
      </c>
      <c r="H239" s="153">
        <v>1.369</v>
      </c>
      <c r="I239" s="154"/>
      <c r="J239" s="155">
        <f>ROUND(I239*H239,2)</f>
        <v>0</v>
      </c>
      <c r="K239" s="151" t="s">
        <v>142</v>
      </c>
      <c r="L239" s="32"/>
      <c r="M239" s="156" t="s">
        <v>3</v>
      </c>
      <c r="N239" s="157" t="s">
        <v>43</v>
      </c>
      <c r="O239" s="52"/>
      <c r="P239" s="158">
        <f>O239*H239</f>
        <v>0</v>
      </c>
      <c r="Q239" s="158">
        <v>0.00026</v>
      </c>
      <c r="R239" s="158">
        <f>Q239*H239</f>
        <v>0.00035593999999999996</v>
      </c>
      <c r="S239" s="158">
        <v>0</v>
      </c>
      <c r="T239" s="159">
        <f>S239*H239</f>
        <v>0</v>
      </c>
      <c r="AR239" s="160" t="s">
        <v>176</v>
      </c>
      <c r="AT239" s="160" t="s">
        <v>138</v>
      </c>
      <c r="AU239" s="160" t="s">
        <v>81</v>
      </c>
      <c r="AY239" s="17" t="s">
        <v>135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17" t="s">
        <v>79</v>
      </c>
      <c r="BK239" s="161">
        <f>ROUND(I239*H239,2)</f>
        <v>0</v>
      </c>
      <c r="BL239" s="17" t="s">
        <v>176</v>
      </c>
      <c r="BM239" s="160" t="s">
        <v>333</v>
      </c>
    </row>
    <row r="240" spans="2:51" s="13" customFormat="1" ht="11.25">
      <c r="B240" s="170"/>
      <c r="D240" s="163" t="s">
        <v>145</v>
      </c>
      <c r="E240" s="171" t="s">
        <v>3</v>
      </c>
      <c r="F240" s="172" t="s">
        <v>222</v>
      </c>
      <c r="H240" s="173">
        <v>1.369</v>
      </c>
      <c r="I240" s="174"/>
      <c r="L240" s="170"/>
      <c r="M240" s="175"/>
      <c r="N240" s="176"/>
      <c r="O240" s="176"/>
      <c r="P240" s="176"/>
      <c r="Q240" s="176"/>
      <c r="R240" s="176"/>
      <c r="S240" s="176"/>
      <c r="T240" s="177"/>
      <c r="AT240" s="171" t="s">
        <v>145</v>
      </c>
      <c r="AU240" s="171" t="s">
        <v>81</v>
      </c>
      <c r="AV240" s="13" t="s">
        <v>81</v>
      </c>
      <c r="AW240" s="13" t="s">
        <v>33</v>
      </c>
      <c r="AX240" s="13" t="s">
        <v>79</v>
      </c>
      <c r="AY240" s="171" t="s">
        <v>135</v>
      </c>
    </row>
    <row r="241" spans="2:65" s="1" customFormat="1" ht="16.5" customHeight="1">
      <c r="B241" s="148"/>
      <c r="C241" s="188" t="s">
        <v>295</v>
      </c>
      <c r="D241" s="188" t="s">
        <v>292</v>
      </c>
      <c r="E241" s="189" t="s">
        <v>334</v>
      </c>
      <c r="F241" s="190" t="s">
        <v>335</v>
      </c>
      <c r="G241" s="191" t="s">
        <v>162</v>
      </c>
      <c r="H241" s="192">
        <v>1.369</v>
      </c>
      <c r="I241" s="193"/>
      <c r="J241" s="194">
        <f>ROUND(I241*H241,2)</f>
        <v>0</v>
      </c>
      <c r="K241" s="190" t="s">
        <v>150</v>
      </c>
      <c r="L241" s="195"/>
      <c r="M241" s="196" t="s">
        <v>3</v>
      </c>
      <c r="N241" s="197" t="s">
        <v>43</v>
      </c>
      <c r="O241" s="52"/>
      <c r="P241" s="158">
        <f>O241*H241</f>
        <v>0</v>
      </c>
      <c r="Q241" s="158">
        <v>0.03056</v>
      </c>
      <c r="R241" s="158">
        <f>Q241*H241</f>
        <v>0.04183664</v>
      </c>
      <c r="S241" s="158">
        <v>0</v>
      </c>
      <c r="T241" s="159">
        <f>S241*H241</f>
        <v>0</v>
      </c>
      <c r="AR241" s="160" t="s">
        <v>295</v>
      </c>
      <c r="AT241" s="160" t="s">
        <v>292</v>
      </c>
      <c r="AU241" s="160" t="s">
        <v>81</v>
      </c>
      <c r="AY241" s="17" t="s">
        <v>135</v>
      </c>
      <c r="BE241" s="161">
        <f>IF(N241="základní",J241,0)</f>
        <v>0</v>
      </c>
      <c r="BF241" s="161">
        <f>IF(N241="snížená",J241,0)</f>
        <v>0</v>
      </c>
      <c r="BG241" s="161">
        <f>IF(N241="zákl. přenesená",J241,0)</f>
        <v>0</v>
      </c>
      <c r="BH241" s="161">
        <f>IF(N241="sníž. přenesená",J241,0)</f>
        <v>0</v>
      </c>
      <c r="BI241" s="161">
        <f>IF(N241="nulová",J241,0)</f>
        <v>0</v>
      </c>
      <c r="BJ241" s="17" t="s">
        <v>79</v>
      </c>
      <c r="BK241" s="161">
        <f>ROUND(I241*H241,2)</f>
        <v>0</v>
      </c>
      <c r="BL241" s="17" t="s">
        <v>176</v>
      </c>
      <c r="BM241" s="160" t="s">
        <v>336</v>
      </c>
    </row>
    <row r="242" spans="2:65" s="1" customFormat="1" ht="36" customHeight="1">
      <c r="B242" s="148"/>
      <c r="C242" s="149" t="s">
        <v>337</v>
      </c>
      <c r="D242" s="149" t="s">
        <v>138</v>
      </c>
      <c r="E242" s="150" t="s">
        <v>338</v>
      </c>
      <c r="F242" s="151" t="s">
        <v>339</v>
      </c>
      <c r="G242" s="152" t="s">
        <v>141</v>
      </c>
      <c r="H242" s="153">
        <v>2</v>
      </c>
      <c r="I242" s="154"/>
      <c r="J242" s="155">
        <f>ROUND(I242*H242,2)</f>
        <v>0</v>
      </c>
      <c r="K242" s="151" t="s">
        <v>142</v>
      </c>
      <c r="L242" s="32"/>
      <c r="M242" s="156" t="s">
        <v>3</v>
      </c>
      <c r="N242" s="157" t="s">
        <v>43</v>
      </c>
      <c r="O242" s="52"/>
      <c r="P242" s="158">
        <f>O242*H242</f>
        <v>0</v>
      </c>
      <c r="Q242" s="158">
        <v>0</v>
      </c>
      <c r="R242" s="158">
        <f>Q242*H242</f>
        <v>0</v>
      </c>
      <c r="S242" s="158">
        <v>0</v>
      </c>
      <c r="T242" s="159">
        <f>S242*H242</f>
        <v>0</v>
      </c>
      <c r="AR242" s="160" t="s">
        <v>176</v>
      </c>
      <c r="AT242" s="160" t="s">
        <v>138</v>
      </c>
      <c r="AU242" s="160" t="s">
        <v>81</v>
      </c>
      <c r="AY242" s="17" t="s">
        <v>135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17" t="s">
        <v>79</v>
      </c>
      <c r="BK242" s="161">
        <f>ROUND(I242*H242,2)</f>
        <v>0</v>
      </c>
      <c r="BL242" s="17" t="s">
        <v>176</v>
      </c>
      <c r="BM242" s="160" t="s">
        <v>340</v>
      </c>
    </row>
    <row r="243" spans="2:65" s="1" customFormat="1" ht="24" customHeight="1">
      <c r="B243" s="148"/>
      <c r="C243" s="188" t="s">
        <v>341</v>
      </c>
      <c r="D243" s="188" t="s">
        <v>292</v>
      </c>
      <c r="E243" s="189" t="s">
        <v>342</v>
      </c>
      <c r="F243" s="190" t="s">
        <v>343</v>
      </c>
      <c r="G243" s="191" t="s">
        <v>141</v>
      </c>
      <c r="H243" s="192">
        <v>2</v>
      </c>
      <c r="I243" s="193"/>
      <c r="J243" s="194">
        <f>ROUND(I243*H243,2)</f>
        <v>0</v>
      </c>
      <c r="K243" s="190" t="s">
        <v>142</v>
      </c>
      <c r="L243" s="195"/>
      <c r="M243" s="196" t="s">
        <v>3</v>
      </c>
      <c r="N243" s="197" t="s">
        <v>43</v>
      </c>
      <c r="O243" s="52"/>
      <c r="P243" s="158">
        <f>O243*H243</f>
        <v>0</v>
      </c>
      <c r="Q243" s="158">
        <v>0.0138</v>
      </c>
      <c r="R243" s="158">
        <f>Q243*H243</f>
        <v>0.0276</v>
      </c>
      <c r="S243" s="158">
        <v>0</v>
      </c>
      <c r="T243" s="159">
        <f>S243*H243</f>
        <v>0</v>
      </c>
      <c r="AR243" s="160" t="s">
        <v>295</v>
      </c>
      <c r="AT243" s="160" t="s">
        <v>292</v>
      </c>
      <c r="AU243" s="160" t="s">
        <v>81</v>
      </c>
      <c r="AY243" s="17" t="s">
        <v>135</v>
      </c>
      <c r="BE243" s="161">
        <f>IF(N243="základní",J243,0)</f>
        <v>0</v>
      </c>
      <c r="BF243" s="161">
        <f>IF(N243="snížená",J243,0)</f>
        <v>0</v>
      </c>
      <c r="BG243" s="161">
        <f>IF(N243="zákl. přenesená",J243,0)</f>
        <v>0</v>
      </c>
      <c r="BH243" s="161">
        <f>IF(N243="sníž. přenesená",J243,0)</f>
        <v>0</v>
      </c>
      <c r="BI243" s="161">
        <f>IF(N243="nulová",J243,0)</f>
        <v>0</v>
      </c>
      <c r="BJ243" s="17" t="s">
        <v>79</v>
      </c>
      <c r="BK243" s="161">
        <f>ROUND(I243*H243,2)</f>
        <v>0</v>
      </c>
      <c r="BL243" s="17" t="s">
        <v>176</v>
      </c>
      <c r="BM243" s="160" t="s">
        <v>344</v>
      </c>
    </row>
    <row r="244" spans="2:47" s="1" customFormat="1" ht="19.5">
      <c r="B244" s="32"/>
      <c r="D244" s="163" t="s">
        <v>254</v>
      </c>
      <c r="F244" s="186" t="s">
        <v>345</v>
      </c>
      <c r="I244" s="93"/>
      <c r="L244" s="32"/>
      <c r="M244" s="187"/>
      <c r="N244" s="52"/>
      <c r="O244" s="52"/>
      <c r="P244" s="52"/>
      <c r="Q244" s="52"/>
      <c r="R244" s="52"/>
      <c r="S244" s="52"/>
      <c r="T244" s="53"/>
      <c r="AT244" s="17" t="s">
        <v>254</v>
      </c>
      <c r="AU244" s="17" t="s">
        <v>81</v>
      </c>
    </row>
    <row r="245" spans="2:65" s="1" customFormat="1" ht="36" customHeight="1">
      <c r="B245" s="148"/>
      <c r="C245" s="149" t="s">
        <v>346</v>
      </c>
      <c r="D245" s="149" t="s">
        <v>138</v>
      </c>
      <c r="E245" s="150" t="s">
        <v>347</v>
      </c>
      <c r="F245" s="151" t="s">
        <v>348</v>
      </c>
      <c r="G245" s="152" t="s">
        <v>141</v>
      </c>
      <c r="H245" s="153">
        <v>4</v>
      </c>
      <c r="I245" s="154"/>
      <c r="J245" s="155">
        <f>ROUND(I245*H245,2)</f>
        <v>0</v>
      </c>
      <c r="K245" s="151" t="s">
        <v>142</v>
      </c>
      <c r="L245" s="32"/>
      <c r="M245" s="156" t="s">
        <v>3</v>
      </c>
      <c r="N245" s="157" t="s">
        <v>43</v>
      </c>
      <c r="O245" s="52"/>
      <c r="P245" s="158">
        <f>O245*H245</f>
        <v>0</v>
      </c>
      <c r="Q245" s="158">
        <v>0</v>
      </c>
      <c r="R245" s="158">
        <f>Q245*H245</f>
        <v>0</v>
      </c>
      <c r="S245" s="158">
        <v>0</v>
      </c>
      <c r="T245" s="159">
        <f>S245*H245</f>
        <v>0</v>
      </c>
      <c r="AR245" s="160" t="s">
        <v>176</v>
      </c>
      <c r="AT245" s="160" t="s">
        <v>138</v>
      </c>
      <c r="AU245" s="160" t="s">
        <v>81</v>
      </c>
      <c r="AY245" s="17" t="s">
        <v>135</v>
      </c>
      <c r="BE245" s="161">
        <f>IF(N245="základní",J245,0)</f>
        <v>0</v>
      </c>
      <c r="BF245" s="161">
        <f>IF(N245="snížená",J245,0)</f>
        <v>0</v>
      </c>
      <c r="BG245" s="161">
        <f>IF(N245="zákl. přenesená",J245,0)</f>
        <v>0</v>
      </c>
      <c r="BH245" s="161">
        <f>IF(N245="sníž. přenesená",J245,0)</f>
        <v>0</v>
      </c>
      <c r="BI245" s="161">
        <f>IF(N245="nulová",J245,0)</f>
        <v>0</v>
      </c>
      <c r="BJ245" s="17" t="s">
        <v>79</v>
      </c>
      <c r="BK245" s="161">
        <f>ROUND(I245*H245,2)</f>
        <v>0</v>
      </c>
      <c r="BL245" s="17" t="s">
        <v>176</v>
      </c>
      <c r="BM245" s="160" t="s">
        <v>349</v>
      </c>
    </row>
    <row r="246" spans="2:65" s="1" customFormat="1" ht="24" customHeight="1">
      <c r="B246" s="148"/>
      <c r="C246" s="188" t="s">
        <v>350</v>
      </c>
      <c r="D246" s="188" t="s">
        <v>292</v>
      </c>
      <c r="E246" s="189" t="s">
        <v>351</v>
      </c>
      <c r="F246" s="190" t="s">
        <v>352</v>
      </c>
      <c r="G246" s="191" t="s">
        <v>141</v>
      </c>
      <c r="H246" s="192">
        <v>4</v>
      </c>
      <c r="I246" s="193"/>
      <c r="J246" s="194">
        <f>ROUND(I246*H246,2)</f>
        <v>0</v>
      </c>
      <c r="K246" s="190" t="s">
        <v>142</v>
      </c>
      <c r="L246" s="195"/>
      <c r="M246" s="196" t="s">
        <v>3</v>
      </c>
      <c r="N246" s="197" t="s">
        <v>43</v>
      </c>
      <c r="O246" s="52"/>
      <c r="P246" s="158">
        <f>O246*H246</f>
        <v>0</v>
      </c>
      <c r="Q246" s="158">
        <v>0.0175</v>
      </c>
      <c r="R246" s="158">
        <f>Q246*H246</f>
        <v>0.07</v>
      </c>
      <c r="S246" s="158">
        <v>0</v>
      </c>
      <c r="T246" s="159">
        <f>S246*H246</f>
        <v>0</v>
      </c>
      <c r="AR246" s="160" t="s">
        <v>295</v>
      </c>
      <c r="AT246" s="160" t="s">
        <v>292</v>
      </c>
      <c r="AU246" s="160" t="s">
        <v>81</v>
      </c>
      <c r="AY246" s="17" t="s">
        <v>135</v>
      </c>
      <c r="BE246" s="161">
        <f>IF(N246="základní",J246,0)</f>
        <v>0</v>
      </c>
      <c r="BF246" s="161">
        <f>IF(N246="snížená",J246,0)</f>
        <v>0</v>
      </c>
      <c r="BG246" s="161">
        <f>IF(N246="zákl. přenesená",J246,0)</f>
        <v>0</v>
      </c>
      <c r="BH246" s="161">
        <f>IF(N246="sníž. přenesená",J246,0)</f>
        <v>0</v>
      </c>
      <c r="BI246" s="161">
        <f>IF(N246="nulová",J246,0)</f>
        <v>0</v>
      </c>
      <c r="BJ246" s="17" t="s">
        <v>79</v>
      </c>
      <c r="BK246" s="161">
        <f>ROUND(I246*H246,2)</f>
        <v>0</v>
      </c>
      <c r="BL246" s="17" t="s">
        <v>176</v>
      </c>
      <c r="BM246" s="160" t="s">
        <v>353</v>
      </c>
    </row>
    <row r="247" spans="2:47" s="1" customFormat="1" ht="19.5">
      <c r="B247" s="32"/>
      <c r="D247" s="163" t="s">
        <v>254</v>
      </c>
      <c r="F247" s="186" t="s">
        <v>345</v>
      </c>
      <c r="I247" s="93"/>
      <c r="L247" s="32"/>
      <c r="M247" s="187"/>
      <c r="N247" s="52"/>
      <c r="O247" s="52"/>
      <c r="P247" s="52"/>
      <c r="Q247" s="52"/>
      <c r="R247" s="52"/>
      <c r="S247" s="52"/>
      <c r="T247" s="53"/>
      <c r="AT247" s="17" t="s">
        <v>254</v>
      </c>
      <c r="AU247" s="17" t="s">
        <v>81</v>
      </c>
    </row>
    <row r="248" spans="2:65" s="1" customFormat="1" ht="48" customHeight="1">
      <c r="B248" s="148"/>
      <c r="C248" s="149" t="s">
        <v>354</v>
      </c>
      <c r="D248" s="149" t="s">
        <v>138</v>
      </c>
      <c r="E248" s="150" t="s">
        <v>355</v>
      </c>
      <c r="F248" s="151" t="s">
        <v>356</v>
      </c>
      <c r="G248" s="152" t="s">
        <v>141</v>
      </c>
      <c r="H248" s="153">
        <v>6</v>
      </c>
      <c r="I248" s="154"/>
      <c r="J248" s="155">
        <f>ROUND(I248*H248,2)</f>
        <v>0</v>
      </c>
      <c r="K248" s="151" t="s">
        <v>142</v>
      </c>
      <c r="L248" s="32"/>
      <c r="M248" s="156" t="s">
        <v>3</v>
      </c>
      <c r="N248" s="157" t="s">
        <v>43</v>
      </c>
      <c r="O248" s="52"/>
      <c r="P248" s="158">
        <f>O248*H248</f>
        <v>0</v>
      </c>
      <c r="Q248" s="158">
        <v>0</v>
      </c>
      <c r="R248" s="158">
        <f>Q248*H248</f>
        <v>0</v>
      </c>
      <c r="S248" s="158">
        <v>0.024</v>
      </c>
      <c r="T248" s="159">
        <f>S248*H248</f>
        <v>0.14400000000000002</v>
      </c>
      <c r="AR248" s="160" t="s">
        <v>176</v>
      </c>
      <c r="AT248" s="160" t="s">
        <v>138</v>
      </c>
      <c r="AU248" s="160" t="s">
        <v>81</v>
      </c>
      <c r="AY248" s="17" t="s">
        <v>135</v>
      </c>
      <c r="BE248" s="161">
        <f>IF(N248="základní",J248,0)</f>
        <v>0</v>
      </c>
      <c r="BF248" s="161">
        <f>IF(N248="snížená",J248,0)</f>
        <v>0</v>
      </c>
      <c r="BG248" s="161">
        <f>IF(N248="zákl. přenesená",J248,0)</f>
        <v>0</v>
      </c>
      <c r="BH248" s="161">
        <f>IF(N248="sníž. přenesená",J248,0)</f>
        <v>0</v>
      </c>
      <c r="BI248" s="161">
        <f>IF(N248="nulová",J248,0)</f>
        <v>0</v>
      </c>
      <c r="BJ248" s="17" t="s">
        <v>79</v>
      </c>
      <c r="BK248" s="161">
        <f>ROUND(I248*H248,2)</f>
        <v>0</v>
      </c>
      <c r="BL248" s="17" t="s">
        <v>176</v>
      </c>
      <c r="BM248" s="160" t="s">
        <v>357</v>
      </c>
    </row>
    <row r="249" spans="2:51" s="12" customFormat="1" ht="11.25">
      <c r="B249" s="162"/>
      <c r="D249" s="163" t="s">
        <v>145</v>
      </c>
      <c r="E249" s="164" t="s">
        <v>3</v>
      </c>
      <c r="F249" s="165" t="s">
        <v>358</v>
      </c>
      <c r="H249" s="164" t="s">
        <v>3</v>
      </c>
      <c r="I249" s="166"/>
      <c r="L249" s="162"/>
      <c r="M249" s="167"/>
      <c r="N249" s="168"/>
      <c r="O249" s="168"/>
      <c r="P249" s="168"/>
      <c r="Q249" s="168"/>
      <c r="R249" s="168"/>
      <c r="S249" s="168"/>
      <c r="T249" s="169"/>
      <c r="AT249" s="164" t="s">
        <v>145</v>
      </c>
      <c r="AU249" s="164" t="s">
        <v>81</v>
      </c>
      <c r="AV249" s="12" t="s">
        <v>79</v>
      </c>
      <c r="AW249" s="12" t="s">
        <v>33</v>
      </c>
      <c r="AX249" s="12" t="s">
        <v>72</v>
      </c>
      <c r="AY249" s="164" t="s">
        <v>135</v>
      </c>
    </row>
    <row r="250" spans="2:51" s="13" customFormat="1" ht="11.25">
      <c r="B250" s="170"/>
      <c r="D250" s="163" t="s">
        <v>145</v>
      </c>
      <c r="E250" s="171" t="s">
        <v>3</v>
      </c>
      <c r="F250" s="172" t="s">
        <v>143</v>
      </c>
      <c r="H250" s="173">
        <v>4</v>
      </c>
      <c r="I250" s="174"/>
      <c r="L250" s="170"/>
      <c r="M250" s="175"/>
      <c r="N250" s="176"/>
      <c r="O250" s="176"/>
      <c r="P250" s="176"/>
      <c r="Q250" s="176"/>
      <c r="R250" s="176"/>
      <c r="S250" s="176"/>
      <c r="T250" s="177"/>
      <c r="AT250" s="171" t="s">
        <v>145</v>
      </c>
      <c r="AU250" s="171" t="s">
        <v>81</v>
      </c>
      <c r="AV250" s="13" t="s">
        <v>81</v>
      </c>
      <c r="AW250" s="13" t="s">
        <v>33</v>
      </c>
      <c r="AX250" s="13" t="s">
        <v>72</v>
      </c>
      <c r="AY250" s="171" t="s">
        <v>135</v>
      </c>
    </row>
    <row r="251" spans="2:51" s="12" customFormat="1" ht="11.25">
      <c r="B251" s="162"/>
      <c r="D251" s="163" t="s">
        <v>145</v>
      </c>
      <c r="E251" s="164" t="s">
        <v>3</v>
      </c>
      <c r="F251" s="165" t="s">
        <v>359</v>
      </c>
      <c r="H251" s="164" t="s">
        <v>3</v>
      </c>
      <c r="I251" s="166"/>
      <c r="L251" s="162"/>
      <c r="M251" s="167"/>
      <c r="N251" s="168"/>
      <c r="O251" s="168"/>
      <c r="P251" s="168"/>
      <c r="Q251" s="168"/>
      <c r="R251" s="168"/>
      <c r="S251" s="168"/>
      <c r="T251" s="169"/>
      <c r="AT251" s="164" t="s">
        <v>145</v>
      </c>
      <c r="AU251" s="164" t="s">
        <v>81</v>
      </c>
      <c r="AV251" s="12" t="s">
        <v>79</v>
      </c>
      <c r="AW251" s="12" t="s">
        <v>33</v>
      </c>
      <c r="AX251" s="12" t="s">
        <v>72</v>
      </c>
      <c r="AY251" s="164" t="s">
        <v>135</v>
      </c>
    </row>
    <row r="252" spans="2:51" s="13" customFormat="1" ht="11.25">
      <c r="B252" s="170"/>
      <c r="D252" s="163" t="s">
        <v>145</v>
      </c>
      <c r="E252" s="171" t="s">
        <v>3</v>
      </c>
      <c r="F252" s="172" t="s">
        <v>81</v>
      </c>
      <c r="H252" s="173">
        <v>2</v>
      </c>
      <c r="I252" s="174"/>
      <c r="L252" s="170"/>
      <c r="M252" s="175"/>
      <c r="N252" s="176"/>
      <c r="O252" s="176"/>
      <c r="P252" s="176"/>
      <c r="Q252" s="176"/>
      <c r="R252" s="176"/>
      <c r="S252" s="176"/>
      <c r="T252" s="177"/>
      <c r="AT252" s="171" t="s">
        <v>145</v>
      </c>
      <c r="AU252" s="171" t="s">
        <v>81</v>
      </c>
      <c r="AV252" s="13" t="s">
        <v>81</v>
      </c>
      <c r="AW252" s="13" t="s">
        <v>33</v>
      </c>
      <c r="AX252" s="13" t="s">
        <v>72</v>
      </c>
      <c r="AY252" s="171" t="s">
        <v>135</v>
      </c>
    </row>
    <row r="253" spans="2:51" s="14" customFormat="1" ht="11.25">
      <c r="B253" s="178"/>
      <c r="D253" s="163" t="s">
        <v>145</v>
      </c>
      <c r="E253" s="179" t="s">
        <v>3</v>
      </c>
      <c r="F253" s="180" t="s">
        <v>173</v>
      </c>
      <c r="H253" s="181">
        <v>6</v>
      </c>
      <c r="I253" s="182"/>
      <c r="L253" s="178"/>
      <c r="M253" s="183"/>
      <c r="N253" s="184"/>
      <c r="O253" s="184"/>
      <c r="P253" s="184"/>
      <c r="Q253" s="184"/>
      <c r="R253" s="184"/>
      <c r="S253" s="184"/>
      <c r="T253" s="185"/>
      <c r="AT253" s="179" t="s">
        <v>145</v>
      </c>
      <c r="AU253" s="179" t="s">
        <v>81</v>
      </c>
      <c r="AV253" s="14" t="s">
        <v>143</v>
      </c>
      <c r="AW253" s="14" t="s">
        <v>33</v>
      </c>
      <c r="AX253" s="14" t="s">
        <v>79</v>
      </c>
      <c r="AY253" s="179" t="s">
        <v>135</v>
      </c>
    </row>
    <row r="254" spans="2:65" s="1" customFormat="1" ht="16.5" customHeight="1">
      <c r="B254" s="148"/>
      <c r="C254" s="149" t="s">
        <v>360</v>
      </c>
      <c r="D254" s="149" t="s">
        <v>138</v>
      </c>
      <c r="E254" s="150" t="s">
        <v>361</v>
      </c>
      <c r="F254" s="151" t="s">
        <v>362</v>
      </c>
      <c r="G254" s="152" t="s">
        <v>141</v>
      </c>
      <c r="H254" s="153">
        <v>25</v>
      </c>
      <c r="I254" s="154"/>
      <c r="J254" s="155">
        <f>ROUND(I254*H254,2)</f>
        <v>0</v>
      </c>
      <c r="K254" s="151" t="s">
        <v>150</v>
      </c>
      <c r="L254" s="32"/>
      <c r="M254" s="156" t="s">
        <v>3</v>
      </c>
      <c r="N254" s="157" t="s">
        <v>43</v>
      </c>
      <c r="O254" s="52"/>
      <c r="P254" s="158">
        <f>O254*H254</f>
        <v>0</v>
      </c>
      <c r="Q254" s="158">
        <v>0</v>
      </c>
      <c r="R254" s="158">
        <f>Q254*H254</f>
        <v>0</v>
      </c>
      <c r="S254" s="158">
        <v>0.0881</v>
      </c>
      <c r="T254" s="159">
        <f>S254*H254</f>
        <v>2.2025</v>
      </c>
      <c r="AR254" s="160" t="s">
        <v>176</v>
      </c>
      <c r="AT254" s="160" t="s">
        <v>138</v>
      </c>
      <c r="AU254" s="160" t="s">
        <v>81</v>
      </c>
      <c r="AY254" s="17" t="s">
        <v>135</v>
      </c>
      <c r="BE254" s="161">
        <f>IF(N254="základní",J254,0)</f>
        <v>0</v>
      </c>
      <c r="BF254" s="161">
        <f>IF(N254="snížená",J254,0)</f>
        <v>0</v>
      </c>
      <c r="BG254" s="161">
        <f>IF(N254="zákl. přenesená",J254,0)</f>
        <v>0</v>
      </c>
      <c r="BH254" s="161">
        <f>IF(N254="sníž. přenesená",J254,0)</f>
        <v>0</v>
      </c>
      <c r="BI254" s="161">
        <f>IF(N254="nulová",J254,0)</f>
        <v>0</v>
      </c>
      <c r="BJ254" s="17" t="s">
        <v>79</v>
      </c>
      <c r="BK254" s="161">
        <f>ROUND(I254*H254,2)</f>
        <v>0</v>
      </c>
      <c r="BL254" s="17" t="s">
        <v>176</v>
      </c>
      <c r="BM254" s="160" t="s">
        <v>363</v>
      </c>
    </row>
    <row r="255" spans="2:65" s="1" customFormat="1" ht="36" customHeight="1">
      <c r="B255" s="148"/>
      <c r="C255" s="149" t="s">
        <v>364</v>
      </c>
      <c r="D255" s="149" t="s">
        <v>138</v>
      </c>
      <c r="E255" s="150" t="s">
        <v>365</v>
      </c>
      <c r="F255" s="151" t="s">
        <v>366</v>
      </c>
      <c r="G255" s="152" t="s">
        <v>245</v>
      </c>
      <c r="H255" s="153">
        <v>2.347</v>
      </c>
      <c r="I255" s="154"/>
      <c r="J255" s="155">
        <f>ROUND(I255*H255,2)</f>
        <v>0</v>
      </c>
      <c r="K255" s="151" t="s">
        <v>142</v>
      </c>
      <c r="L255" s="32"/>
      <c r="M255" s="156" t="s">
        <v>3</v>
      </c>
      <c r="N255" s="157" t="s">
        <v>43</v>
      </c>
      <c r="O255" s="52"/>
      <c r="P255" s="158">
        <f>O255*H255</f>
        <v>0</v>
      </c>
      <c r="Q255" s="158">
        <v>0</v>
      </c>
      <c r="R255" s="158">
        <f>Q255*H255</f>
        <v>0</v>
      </c>
      <c r="S255" s="158">
        <v>0</v>
      </c>
      <c r="T255" s="159">
        <f>S255*H255</f>
        <v>0</v>
      </c>
      <c r="AR255" s="160" t="s">
        <v>176</v>
      </c>
      <c r="AT255" s="160" t="s">
        <v>138</v>
      </c>
      <c r="AU255" s="160" t="s">
        <v>81</v>
      </c>
      <c r="AY255" s="17" t="s">
        <v>135</v>
      </c>
      <c r="BE255" s="161">
        <f>IF(N255="základní",J255,0)</f>
        <v>0</v>
      </c>
      <c r="BF255" s="161">
        <f>IF(N255="snížená",J255,0)</f>
        <v>0</v>
      </c>
      <c r="BG255" s="161">
        <f>IF(N255="zákl. přenesená",J255,0)</f>
        <v>0</v>
      </c>
      <c r="BH255" s="161">
        <f>IF(N255="sníž. přenesená",J255,0)</f>
        <v>0</v>
      </c>
      <c r="BI255" s="161">
        <f>IF(N255="nulová",J255,0)</f>
        <v>0</v>
      </c>
      <c r="BJ255" s="17" t="s">
        <v>79</v>
      </c>
      <c r="BK255" s="161">
        <f>ROUND(I255*H255,2)</f>
        <v>0</v>
      </c>
      <c r="BL255" s="17" t="s">
        <v>176</v>
      </c>
      <c r="BM255" s="160" t="s">
        <v>367</v>
      </c>
    </row>
    <row r="256" spans="2:63" s="11" customFormat="1" ht="22.9" customHeight="1">
      <c r="B256" s="135"/>
      <c r="D256" s="136" t="s">
        <v>71</v>
      </c>
      <c r="E256" s="146" t="s">
        <v>368</v>
      </c>
      <c r="F256" s="146" t="s">
        <v>369</v>
      </c>
      <c r="I256" s="138"/>
      <c r="J256" s="147">
        <f>BK256</f>
        <v>0</v>
      </c>
      <c r="L256" s="135"/>
      <c r="M256" s="140"/>
      <c r="N256" s="141"/>
      <c r="O256" s="141"/>
      <c r="P256" s="142">
        <f>SUM(P257:P276)</f>
        <v>0</v>
      </c>
      <c r="Q256" s="141"/>
      <c r="R256" s="142">
        <f>SUM(R257:R276)</f>
        <v>0.586194</v>
      </c>
      <c r="S256" s="141"/>
      <c r="T256" s="143">
        <f>SUM(T257:T276)</f>
        <v>2.5239499999999997</v>
      </c>
      <c r="AR256" s="136" t="s">
        <v>81</v>
      </c>
      <c r="AT256" s="144" t="s">
        <v>71</v>
      </c>
      <c r="AU256" s="144" t="s">
        <v>79</v>
      </c>
      <c r="AY256" s="136" t="s">
        <v>135</v>
      </c>
      <c r="BK256" s="145">
        <f>SUM(BK257:BK276)</f>
        <v>0</v>
      </c>
    </row>
    <row r="257" spans="2:65" s="1" customFormat="1" ht="24" customHeight="1">
      <c r="B257" s="148"/>
      <c r="C257" s="149" t="s">
        <v>370</v>
      </c>
      <c r="D257" s="149" t="s">
        <v>138</v>
      </c>
      <c r="E257" s="150" t="s">
        <v>371</v>
      </c>
      <c r="F257" s="151" t="s">
        <v>372</v>
      </c>
      <c r="G257" s="152" t="s">
        <v>162</v>
      </c>
      <c r="H257" s="153">
        <v>10.2</v>
      </c>
      <c r="I257" s="154"/>
      <c r="J257" s="155">
        <f>ROUND(I257*H257,2)</f>
        <v>0</v>
      </c>
      <c r="K257" s="151" t="s">
        <v>142</v>
      </c>
      <c r="L257" s="32"/>
      <c r="M257" s="156" t="s">
        <v>3</v>
      </c>
      <c r="N257" s="157" t="s">
        <v>43</v>
      </c>
      <c r="O257" s="52"/>
      <c r="P257" s="158">
        <f>O257*H257</f>
        <v>0</v>
      </c>
      <c r="Q257" s="158">
        <v>0.03767</v>
      </c>
      <c r="R257" s="158">
        <f>Q257*H257</f>
        <v>0.384234</v>
      </c>
      <c r="S257" s="158">
        <v>0</v>
      </c>
      <c r="T257" s="159">
        <f>S257*H257</f>
        <v>0</v>
      </c>
      <c r="AR257" s="160" t="s">
        <v>176</v>
      </c>
      <c r="AT257" s="160" t="s">
        <v>138</v>
      </c>
      <c r="AU257" s="160" t="s">
        <v>81</v>
      </c>
      <c r="AY257" s="17" t="s">
        <v>135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17" t="s">
        <v>79</v>
      </c>
      <c r="BK257" s="161">
        <f>ROUND(I257*H257,2)</f>
        <v>0</v>
      </c>
      <c r="BL257" s="17" t="s">
        <v>176</v>
      </c>
      <c r="BM257" s="160" t="s">
        <v>373</v>
      </c>
    </row>
    <row r="258" spans="2:51" s="12" customFormat="1" ht="11.25">
      <c r="B258" s="162"/>
      <c r="D258" s="163" t="s">
        <v>145</v>
      </c>
      <c r="E258" s="164" t="s">
        <v>3</v>
      </c>
      <c r="F258" s="165" t="s">
        <v>184</v>
      </c>
      <c r="H258" s="164" t="s">
        <v>3</v>
      </c>
      <c r="I258" s="166"/>
      <c r="L258" s="162"/>
      <c r="M258" s="167"/>
      <c r="N258" s="168"/>
      <c r="O258" s="168"/>
      <c r="P258" s="168"/>
      <c r="Q258" s="168"/>
      <c r="R258" s="168"/>
      <c r="S258" s="168"/>
      <c r="T258" s="169"/>
      <c r="AT258" s="164" t="s">
        <v>145</v>
      </c>
      <c r="AU258" s="164" t="s">
        <v>81</v>
      </c>
      <c r="AV258" s="12" t="s">
        <v>79</v>
      </c>
      <c r="AW258" s="12" t="s">
        <v>33</v>
      </c>
      <c r="AX258" s="12" t="s">
        <v>72</v>
      </c>
      <c r="AY258" s="164" t="s">
        <v>135</v>
      </c>
    </row>
    <row r="259" spans="2:51" s="13" customFormat="1" ht="11.25">
      <c r="B259" s="170"/>
      <c r="D259" s="163" t="s">
        <v>145</v>
      </c>
      <c r="E259" s="171" t="s">
        <v>3</v>
      </c>
      <c r="F259" s="172" t="s">
        <v>185</v>
      </c>
      <c r="H259" s="173">
        <v>7.3</v>
      </c>
      <c r="I259" s="174"/>
      <c r="L259" s="170"/>
      <c r="M259" s="175"/>
      <c r="N259" s="176"/>
      <c r="O259" s="176"/>
      <c r="P259" s="176"/>
      <c r="Q259" s="176"/>
      <c r="R259" s="176"/>
      <c r="S259" s="176"/>
      <c r="T259" s="177"/>
      <c r="AT259" s="171" t="s">
        <v>145</v>
      </c>
      <c r="AU259" s="171" t="s">
        <v>81</v>
      </c>
      <c r="AV259" s="13" t="s">
        <v>81</v>
      </c>
      <c r="AW259" s="13" t="s">
        <v>33</v>
      </c>
      <c r="AX259" s="13" t="s">
        <v>72</v>
      </c>
      <c r="AY259" s="171" t="s">
        <v>135</v>
      </c>
    </row>
    <row r="260" spans="2:51" s="12" customFormat="1" ht="11.25">
      <c r="B260" s="162"/>
      <c r="D260" s="163" t="s">
        <v>145</v>
      </c>
      <c r="E260" s="164" t="s">
        <v>3</v>
      </c>
      <c r="F260" s="165" t="s">
        <v>186</v>
      </c>
      <c r="H260" s="164" t="s">
        <v>3</v>
      </c>
      <c r="I260" s="166"/>
      <c r="L260" s="162"/>
      <c r="M260" s="167"/>
      <c r="N260" s="168"/>
      <c r="O260" s="168"/>
      <c r="P260" s="168"/>
      <c r="Q260" s="168"/>
      <c r="R260" s="168"/>
      <c r="S260" s="168"/>
      <c r="T260" s="169"/>
      <c r="AT260" s="164" t="s">
        <v>145</v>
      </c>
      <c r="AU260" s="164" t="s">
        <v>81</v>
      </c>
      <c r="AV260" s="12" t="s">
        <v>79</v>
      </c>
      <c r="AW260" s="12" t="s">
        <v>33</v>
      </c>
      <c r="AX260" s="12" t="s">
        <v>72</v>
      </c>
      <c r="AY260" s="164" t="s">
        <v>135</v>
      </c>
    </row>
    <row r="261" spans="2:51" s="13" customFormat="1" ht="11.25">
      <c r="B261" s="170"/>
      <c r="D261" s="163" t="s">
        <v>145</v>
      </c>
      <c r="E261" s="171" t="s">
        <v>3</v>
      </c>
      <c r="F261" s="172" t="s">
        <v>187</v>
      </c>
      <c r="H261" s="173">
        <v>2.9</v>
      </c>
      <c r="I261" s="174"/>
      <c r="L261" s="170"/>
      <c r="M261" s="175"/>
      <c r="N261" s="176"/>
      <c r="O261" s="176"/>
      <c r="P261" s="176"/>
      <c r="Q261" s="176"/>
      <c r="R261" s="176"/>
      <c r="S261" s="176"/>
      <c r="T261" s="177"/>
      <c r="AT261" s="171" t="s">
        <v>145</v>
      </c>
      <c r="AU261" s="171" t="s">
        <v>81</v>
      </c>
      <c r="AV261" s="13" t="s">
        <v>81</v>
      </c>
      <c r="AW261" s="13" t="s">
        <v>33</v>
      </c>
      <c r="AX261" s="13" t="s">
        <v>72</v>
      </c>
      <c r="AY261" s="171" t="s">
        <v>135</v>
      </c>
    </row>
    <row r="262" spans="2:51" s="14" customFormat="1" ht="11.25">
      <c r="B262" s="178"/>
      <c r="D262" s="163" t="s">
        <v>145</v>
      </c>
      <c r="E262" s="179" t="s">
        <v>3</v>
      </c>
      <c r="F262" s="180" t="s">
        <v>173</v>
      </c>
      <c r="H262" s="181">
        <v>10.2</v>
      </c>
      <c r="I262" s="182"/>
      <c r="L262" s="178"/>
      <c r="M262" s="183"/>
      <c r="N262" s="184"/>
      <c r="O262" s="184"/>
      <c r="P262" s="184"/>
      <c r="Q262" s="184"/>
      <c r="R262" s="184"/>
      <c r="S262" s="184"/>
      <c r="T262" s="185"/>
      <c r="AT262" s="179" t="s">
        <v>145</v>
      </c>
      <c r="AU262" s="179" t="s">
        <v>81</v>
      </c>
      <c r="AV262" s="14" t="s">
        <v>143</v>
      </c>
      <c r="AW262" s="14" t="s">
        <v>33</v>
      </c>
      <c r="AX262" s="14" t="s">
        <v>79</v>
      </c>
      <c r="AY262" s="179" t="s">
        <v>135</v>
      </c>
    </row>
    <row r="263" spans="2:65" s="1" customFormat="1" ht="24" customHeight="1">
      <c r="B263" s="148"/>
      <c r="C263" s="188" t="s">
        <v>374</v>
      </c>
      <c r="D263" s="188" t="s">
        <v>292</v>
      </c>
      <c r="E263" s="189" t="s">
        <v>375</v>
      </c>
      <c r="F263" s="190" t="s">
        <v>376</v>
      </c>
      <c r="G263" s="191" t="s">
        <v>162</v>
      </c>
      <c r="H263" s="192">
        <v>11.22</v>
      </c>
      <c r="I263" s="193"/>
      <c r="J263" s="194">
        <f>ROUND(I263*H263,2)</f>
        <v>0</v>
      </c>
      <c r="K263" s="190" t="s">
        <v>142</v>
      </c>
      <c r="L263" s="195"/>
      <c r="M263" s="196" t="s">
        <v>3</v>
      </c>
      <c r="N263" s="197" t="s">
        <v>43</v>
      </c>
      <c r="O263" s="52"/>
      <c r="P263" s="158">
        <f>O263*H263</f>
        <v>0</v>
      </c>
      <c r="Q263" s="158">
        <v>0.018</v>
      </c>
      <c r="R263" s="158">
        <f>Q263*H263</f>
        <v>0.20196</v>
      </c>
      <c r="S263" s="158">
        <v>0</v>
      </c>
      <c r="T263" s="159">
        <f>S263*H263</f>
        <v>0</v>
      </c>
      <c r="AR263" s="160" t="s">
        <v>295</v>
      </c>
      <c r="AT263" s="160" t="s">
        <v>292</v>
      </c>
      <c r="AU263" s="160" t="s">
        <v>81</v>
      </c>
      <c r="AY263" s="17" t="s">
        <v>135</v>
      </c>
      <c r="BE263" s="161">
        <f>IF(N263="základní",J263,0)</f>
        <v>0</v>
      </c>
      <c r="BF263" s="161">
        <f>IF(N263="snížená",J263,0)</f>
        <v>0</v>
      </c>
      <c r="BG263" s="161">
        <f>IF(N263="zákl. přenesená",J263,0)</f>
        <v>0</v>
      </c>
      <c r="BH263" s="161">
        <f>IF(N263="sníž. přenesená",J263,0)</f>
        <v>0</v>
      </c>
      <c r="BI263" s="161">
        <f>IF(N263="nulová",J263,0)</f>
        <v>0</v>
      </c>
      <c r="BJ263" s="17" t="s">
        <v>79</v>
      </c>
      <c r="BK263" s="161">
        <f>ROUND(I263*H263,2)</f>
        <v>0</v>
      </c>
      <c r="BL263" s="17" t="s">
        <v>176</v>
      </c>
      <c r="BM263" s="160" t="s">
        <v>377</v>
      </c>
    </row>
    <row r="264" spans="2:47" s="1" customFormat="1" ht="19.5">
      <c r="B264" s="32"/>
      <c r="D264" s="163" t="s">
        <v>254</v>
      </c>
      <c r="F264" s="186" t="s">
        <v>378</v>
      </c>
      <c r="I264" s="93"/>
      <c r="L264" s="32"/>
      <c r="M264" s="187"/>
      <c r="N264" s="52"/>
      <c r="O264" s="52"/>
      <c r="P264" s="52"/>
      <c r="Q264" s="52"/>
      <c r="R264" s="52"/>
      <c r="S264" s="52"/>
      <c r="T264" s="53"/>
      <c r="AT264" s="17" t="s">
        <v>254</v>
      </c>
      <c r="AU264" s="17" t="s">
        <v>81</v>
      </c>
    </row>
    <row r="265" spans="2:51" s="13" customFormat="1" ht="11.25">
      <c r="B265" s="170"/>
      <c r="D265" s="163" t="s">
        <v>145</v>
      </c>
      <c r="F265" s="172" t="s">
        <v>379</v>
      </c>
      <c r="H265" s="173">
        <v>11.22</v>
      </c>
      <c r="I265" s="174"/>
      <c r="L265" s="170"/>
      <c r="M265" s="175"/>
      <c r="N265" s="176"/>
      <c r="O265" s="176"/>
      <c r="P265" s="176"/>
      <c r="Q265" s="176"/>
      <c r="R265" s="176"/>
      <c r="S265" s="176"/>
      <c r="T265" s="177"/>
      <c r="AT265" s="171" t="s">
        <v>145</v>
      </c>
      <c r="AU265" s="171" t="s">
        <v>81</v>
      </c>
      <c r="AV265" s="13" t="s">
        <v>81</v>
      </c>
      <c r="AW265" s="13" t="s">
        <v>4</v>
      </c>
      <c r="AX265" s="13" t="s">
        <v>79</v>
      </c>
      <c r="AY265" s="171" t="s">
        <v>135</v>
      </c>
    </row>
    <row r="266" spans="2:65" s="1" customFormat="1" ht="16.5" customHeight="1">
      <c r="B266" s="148"/>
      <c r="C266" s="149" t="s">
        <v>380</v>
      </c>
      <c r="D266" s="149" t="s">
        <v>138</v>
      </c>
      <c r="E266" s="150" t="s">
        <v>381</v>
      </c>
      <c r="F266" s="151" t="s">
        <v>382</v>
      </c>
      <c r="G266" s="152" t="s">
        <v>162</v>
      </c>
      <c r="H266" s="153">
        <v>71.5</v>
      </c>
      <c r="I266" s="154"/>
      <c r="J266" s="155">
        <f>ROUND(I266*H266,2)</f>
        <v>0</v>
      </c>
      <c r="K266" s="151" t="s">
        <v>142</v>
      </c>
      <c r="L266" s="32"/>
      <c r="M266" s="156" t="s">
        <v>3</v>
      </c>
      <c r="N266" s="157" t="s">
        <v>43</v>
      </c>
      <c r="O266" s="52"/>
      <c r="P266" s="158">
        <f>O266*H266</f>
        <v>0</v>
      </c>
      <c r="Q266" s="158">
        <v>0</v>
      </c>
      <c r="R266" s="158">
        <f>Q266*H266</f>
        <v>0</v>
      </c>
      <c r="S266" s="158">
        <v>0.0353</v>
      </c>
      <c r="T266" s="159">
        <f>S266*H266</f>
        <v>2.5239499999999997</v>
      </c>
      <c r="AR266" s="160" t="s">
        <v>176</v>
      </c>
      <c r="AT266" s="160" t="s">
        <v>138</v>
      </c>
      <c r="AU266" s="160" t="s">
        <v>81</v>
      </c>
      <c r="AY266" s="17" t="s">
        <v>135</v>
      </c>
      <c r="BE266" s="161">
        <f>IF(N266="základní",J266,0)</f>
        <v>0</v>
      </c>
      <c r="BF266" s="161">
        <f>IF(N266="snížená",J266,0)</f>
        <v>0</v>
      </c>
      <c r="BG266" s="161">
        <f>IF(N266="zákl. přenesená",J266,0)</f>
        <v>0</v>
      </c>
      <c r="BH266" s="161">
        <f>IF(N266="sníž. přenesená",J266,0)</f>
        <v>0</v>
      </c>
      <c r="BI266" s="161">
        <f>IF(N266="nulová",J266,0)</f>
        <v>0</v>
      </c>
      <c r="BJ266" s="17" t="s">
        <v>79</v>
      </c>
      <c r="BK266" s="161">
        <f>ROUND(I266*H266,2)</f>
        <v>0</v>
      </c>
      <c r="BL266" s="17" t="s">
        <v>176</v>
      </c>
      <c r="BM266" s="160" t="s">
        <v>383</v>
      </c>
    </row>
    <row r="267" spans="2:51" s="12" customFormat="1" ht="11.25">
      <c r="B267" s="162"/>
      <c r="D267" s="163" t="s">
        <v>145</v>
      </c>
      <c r="E267" s="164" t="s">
        <v>3</v>
      </c>
      <c r="F267" s="165" t="s">
        <v>165</v>
      </c>
      <c r="H267" s="164" t="s">
        <v>3</v>
      </c>
      <c r="I267" s="166"/>
      <c r="L267" s="162"/>
      <c r="M267" s="167"/>
      <c r="N267" s="168"/>
      <c r="O267" s="168"/>
      <c r="P267" s="168"/>
      <c r="Q267" s="168"/>
      <c r="R267" s="168"/>
      <c r="S267" s="168"/>
      <c r="T267" s="169"/>
      <c r="AT267" s="164" t="s">
        <v>145</v>
      </c>
      <c r="AU267" s="164" t="s">
        <v>81</v>
      </c>
      <c r="AV267" s="12" t="s">
        <v>79</v>
      </c>
      <c r="AW267" s="12" t="s">
        <v>33</v>
      </c>
      <c r="AX267" s="12" t="s">
        <v>72</v>
      </c>
      <c r="AY267" s="164" t="s">
        <v>135</v>
      </c>
    </row>
    <row r="268" spans="2:51" s="13" customFormat="1" ht="11.25">
      <c r="B268" s="170"/>
      <c r="D268" s="163" t="s">
        <v>145</v>
      </c>
      <c r="E268" s="171" t="s">
        <v>3</v>
      </c>
      <c r="F268" s="172" t="s">
        <v>206</v>
      </c>
      <c r="H268" s="173">
        <v>51.5</v>
      </c>
      <c r="I268" s="174"/>
      <c r="L268" s="170"/>
      <c r="M268" s="175"/>
      <c r="N268" s="176"/>
      <c r="O268" s="176"/>
      <c r="P268" s="176"/>
      <c r="Q268" s="176"/>
      <c r="R268" s="176"/>
      <c r="S268" s="176"/>
      <c r="T268" s="177"/>
      <c r="AT268" s="171" t="s">
        <v>145</v>
      </c>
      <c r="AU268" s="171" t="s">
        <v>81</v>
      </c>
      <c r="AV268" s="13" t="s">
        <v>81</v>
      </c>
      <c r="AW268" s="13" t="s">
        <v>33</v>
      </c>
      <c r="AX268" s="13" t="s">
        <v>72</v>
      </c>
      <c r="AY268" s="171" t="s">
        <v>135</v>
      </c>
    </row>
    <row r="269" spans="2:51" s="12" customFormat="1" ht="11.25">
      <c r="B269" s="162"/>
      <c r="D269" s="163" t="s">
        <v>145</v>
      </c>
      <c r="E269" s="164" t="s">
        <v>3</v>
      </c>
      <c r="F269" s="165" t="s">
        <v>184</v>
      </c>
      <c r="H269" s="164" t="s">
        <v>3</v>
      </c>
      <c r="I269" s="166"/>
      <c r="L269" s="162"/>
      <c r="M269" s="167"/>
      <c r="N269" s="168"/>
      <c r="O269" s="168"/>
      <c r="P269" s="168"/>
      <c r="Q269" s="168"/>
      <c r="R269" s="168"/>
      <c r="S269" s="168"/>
      <c r="T269" s="169"/>
      <c r="AT269" s="164" t="s">
        <v>145</v>
      </c>
      <c r="AU269" s="164" t="s">
        <v>81</v>
      </c>
      <c r="AV269" s="12" t="s">
        <v>79</v>
      </c>
      <c r="AW269" s="12" t="s">
        <v>33</v>
      </c>
      <c r="AX269" s="12" t="s">
        <v>72</v>
      </c>
      <c r="AY269" s="164" t="s">
        <v>135</v>
      </c>
    </row>
    <row r="270" spans="2:51" s="13" customFormat="1" ht="11.25">
      <c r="B270" s="170"/>
      <c r="D270" s="163" t="s">
        <v>145</v>
      </c>
      <c r="E270" s="171" t="s">
        <v>3</v>
      </c>
      <c r="F270" s="172" t="s">
        <v>185</v>
      </c>
      <c r="H270" s="173">
        <v>7.3</v>
      </c>
      <c r="I270" s="174"/>
      <c r="L270" s="170"/>
      <c r="M270" s="175"/>
      <c r="N270" s="176"/>
      <c r="O270" s="176"/>
      <c r="P270" s="176"/>
      <c r="Q270" s="176"/>
      <c r="R270" s="176"/>
      <c r="S270" s="176"/>
      <c r="T270" s="177"/>
      <c r="AT270" s="171" t="s">
        <v>145</v>
      </c>
      <c r="AU270" s="171" t="s">
        <v>81</v>
      </c>
      <c r="AV270" s="13" t="s">
        <v>81</v>
      </c>
      <c r="AW270" s="13" t="s">
        <v>33</v>
      </c>
      <c r="AX270" s="13" t="s">
        <v>72</v>
      </c>
      <c r="AY270" s="171" t="s">
        <v>135</v>
      </c>
    </row>
    <row r="271" spans="2:51" s="12" customFormat="1" ht="11.25">
      <c r="B271" s="162"/>
      <c r="D271" s="163" t="s">
        <v>145</v>
      </c>
      <c r="E271" s="164" t="s">
        <v>3</v>
      </c>
      <c r="F271" s="165" t="s">
        <v>170</v>
      </c>
      <c r="H271" s="164" t="s">
        <v>3</v>
      </c>
      <c r="I271" s="166"/>
      <c r="L271" s="162"/>
      <c r="M271" s="167"/>
      <c r="N271" s="168"/>
      <c r="O271" s="168"/>
      <c r="P271" s="168"/>
      <c r="Q271" s="168"/>
      <c r="R271" s="168"/>
      <c r="S271" s="168"/>
      <c r="T271" s="169"/>
      <c r="AT271" s="164" t="s">
        <v>145</v>
      </c>
      <c r="AU271" s="164" t="s">
        <v>81</v>
      </c>
      <c r="AV271" s="12" t="s">
        <v>79</v>
      </c>
      <c r="AW271" s="12" t="s">
        <v>33</v>
      </c>
      <c r="AX271" s="12" t="s">
        <v>72</v>
      </c>
      <c r="AY271" s="164" t="s">
        <v>135</v>
      </c>
    </row>
    <row r="272" spans="2:51" s="13" customFormat="1" ht="11.25">
      <c r="B272" s="170"/>
      <c r="D272" s="163" t="s">
        <v>145</v>
      </c>
      <c r="E272" s="171" t="s">
        <v>3</v>
      </c>
      <c r="F272" s="172" t="s">
        <v>207</v>
      </c>
      <c r="H272" s="173">
        <v>9.8</v>
      </c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1" t="s">
        <v>145</v>
      </c>
      <c r="AU272" s="171" t="s">
        <v>81</v>
      </c>
      <c r="AV272" s="13" t="s">
        <v>81</v>
      </c>
      <c r="AW272" s="13" t="s">
        <v>33</v>
      </c>
      <c r="AX272" s="13" t="s">
        <v>72</v>
      </c>
      <c r="AY272" s="171" t="s">
        <v>135</v>
      </c>
    </row>
    <row r="273" spans="2:51" s="12" customFormat="1" ht="11.25">
      <c r="B273" s="162"/>
      <c r="D273" s="163" t="s">
        <v>145</v>
      </c>
      <c r="E273" s="164" t="s">
        <v>3</v>
      </c>
      <c r="F273" s="165" t="s">
        <v>186</v>
      </c>
      <c r="H273" s="164" t="s">
        <v>3</v>
      </c>
      <c r="I273" s="166"/>
      <c r="L273" s="162"/>
      <c r="M273" s="167"/>
      <c r="N273" s="168"/>
      <c r="O273" s="168"/>
      <c r="P273" s="168"/>
      <c r="Q273" s="168"/>
      <c r="R273" s="168"/>
      <c r="S273" s="168"/>
      <c r="T273" s="169"/>
      <c r="AT273" s="164" t="s">
        <v>145</v>
      </c>
      <c r="AU273" s="164" t="s">
        <v>81</v>
      </c>
      <c r="AV273" s="12" t="s">
        <v>79</v>
      </c>
      <c r="AW273" s="12" t="s">
        <v>33</v>
      </c>
      <c r="AX273" s="12" t="s">
        <v>72</v>
      </c>
      <c r="AY273" s="164" t="s">
        <v>135</v>
      </c>
    </row>
    <row r="274" spans="2:51" s="13" customFormat="1" ht="11.25">
      <c r="B274" s="170"/>
      <c r="D274" s="163" t="s">
        <v>145</v>
      </c>
      <c r="E274" s="171" t="s">
        <v>3</v>
      </c>
      <c r="F274" s="172" t="s">
        <v>187</v>
      </c>
      <c r="H274" s="173">
        <v>2.9</v>
      </c>
      <c r="I274" s="174"/>
      <c r="L274" s="170"/>
      <c r="M274" s="175"/>
      <c r="N274" s="176"/>
      <c r="O274" s="176"/>
      <c r="P274" s="176"/>
      <c r="Q274" s="176"/>
      <c r="R274" s="176"/>
      <c r="S274" s="176"/>
      <c r="T274" s="177"/>
      <c r="AT274" s="171" t="s">
        <v>145</v>
      </c>
      <c r="AU274" s="171" t="s">
        <v>81</v>
      </c>
      <c r="AV274" s="13" t="s">
        <v>81</v>
      </c>
      <c r="AW274" s="13" t="s">
        <v>33</v>
      </c>
      <c r="AX274" s="13" t="s">
        <v>72</v>
      </c>
      <c r="AY274" s="171" t="s">
        <v>135</v>
      </c>
    </row>
    <row r="275" spans="2:51" s="14" customFormat="1" ht="11.25">
      <c r="B275" s="178"/>
      <c r="D275" s="163" t="s">
        <v>145</v>
      </c>
      <c r="E275" s="179" t="s">
        <v>3</v>
      </c>
      <c r="F275" s="180" t="s">
        <v>173</v>
      </c>
      <c r="H275" s="181">
        <v>71.5</v>
      </c>
      <c r="I275" s="182"/>
      <c r="L275" s="178"/>
      <c r="M275" s="183"/>
      <c r="N275" s="184"/>
      <c r="O275" s="184"/>
      <c r="P275" s="184"/>
      <c r="Q275" s="184"/>
      <c r="R275" s="184"/>
      <c r="S275" s="184"/>
      <c r="T275" s="185"/>
      <c r="AT275" s="179" t="s">
        <v>145</v>
      </c>
      <c r="AU275" s="179" t="s">
        <v>81</v>
      </c>
      <c r="AV275" s="14" t="s">
        <v>143</v>
      </c>
      <c r="AW275" s="14" t="s">
        <v>33</v>
      </c>
      <c r="AX275" s="14" t="s">
        <v>79</v>
      </c>
      <c r="AY275" s="179" t="s">
        <v>135</v>
      </c>
    </row>
    <row r="276" spans="2:65" s="1" customFormat="1" ht="36" customHeight="1">
      <c r="B276" s="148"/>
      <c r="C276" s="149" t="s">
        <v>384</v>
      </c>
      <c r="D276" s="149" t="s">
        <v>138</v>
      </c>
      <c r="E276" s="150" t="s">
        <v>385</v>
      </c>
      <c r="F276" s="151" t="s">
        <v>386</v>
      </c>
      <c r="G276" s="152" t="s">
        <v>245</v>
      </c>
      <c r="H276" s="153">
        <v>0.586</v>
      </c>
      <c r="I276" s="154"/>
      <c r="J276" s="155">
        <f>ROUND(I276*H276,2)</f>
        <v>0</v>
      </c>
      <c r="K276" s="151" t="s">
        <v>142</v>
      </c>
      <c r="L276" s="32"/>
      <c r="M276" s="156" t="s">
        <v>3</v>
      </c>
      <c r="N276" s="157" t="s">
        <v>43</v>
      </c>
      <c r="O276" s="52"/>
      <c r="P276" s="158">
        <f>O276*H276</f>
        <v>0</v>
      </c>
      <c r="Q276" s="158">
        <v>0</v>
      </c>
      <c r="R276" s="158">
        <f>Q276*H276</f>
        <v>0</v>
      </c>
      <c r="S276" s="158">
        <v>0</v>
      </c>
      <c r="T276" s="159">
        <f>S276*H276</f>
        <v>0</v>
      </c>
      <c r="AR276" s="160" t="s">
        <v>176</v>
      </c>
      <c r="AT276" s="160" t="s">
        <v>138</v>
      </c>
      <c r="AU276" s="160" t="s">
        <v>81</v>
      </c>
      <c r="AY276" s="17" t="s">
        <v>135</v>
      </c>
      <c r="BE276" s="161">
        <f>IF(N276="základní",J276,0)</f>
        <v>0</v>
      </c>
      <c r="BF276" s="161">
        <f>IF(N276="snížená",J276,0)</f>
        <v>0</v>
      </c>
      <c r="BG276" s="161">
        <f>IF(N276="zákl. přenesená",J276,0)</f>
        <v>0</v>
      </c>
      <c r="BH276" s="161">
        <f>IF(N276="sníž. přenesená",J276,0)</f>
        <v>0</v>
      </c>
      <c r="BI276" s="161">
        <f>IF(N276="nulová",J276,0)</f>
        <v>0</v>
      </c>
      <c r="BJ276" s="17" t="s">
        <v>79</v>
      </c>
      <c r="BK276" s="161">
        <f>ROUND(I276*H276,2)</f>
        <v>0</v>
      </c>
      <c r="BL276" s="17" t="s">
        <v>176</v>
      </c>
      <c r="BM276" s="160" t="s">
        <v>387</v>
      </c>
    </row>
    <row r="277" spans="2:63" s="11" customFormat="1" ht="22.9" customHeight="1">
      <c r="B277" s="135"/>
      <c r="D277" s="136" t="s">
        <v>71</v>
      </c>
      <c r="E277" s="146" t="s">
        <v>388</v>
      </c>
      <c r="F277" s="146" t="s">
        <v>389</v>
      </c>
      <c r="I277" s="138"/>
      <c r="J277" s="147">
        <f>BK277</f>
        <v>0</v>
      </c>
      <c r="L277" s="135"/>
      <c r="M277" s="140"/>
      <c r="N277" s="141"/>
      <c r="O277" s="141"/>
      <c r="P277" s="142">
        <f>SUM(P278:P320)</f>
        <v>0</v>
      </c>
      <c r="Q277" s="141"/>
      <c r="R277" s="142">
        <f>SUM(R278:R320)</f>
        <v>0.39596200000000004</v>
      </c>
      <c r="S277" s="141"/>
      <c r="T277" s="143">
        <f>SUM(T278:T320)</f>
        <v>0.044340000000000004</v>
      </c>
      <c r="AR277" s="136" t="s">
        <v>81</v>
      </c>
      <c r="AT277" s="144" t="s">
        <v>71</v>
      </c>
      <c r="AU277" s="144" t="s">
        <v>79</v>
      </c>
      <c r="AY277" s="136" t="s">
        <v>135</v>
      </c>
      <c r="BK277" s="145">
        <f>SUM(BK278:BK320)</f>
        <v>0</v>
      </c>
    </row>
    <row r="278" spans="2:65" s="1" customFormat="1" ht="24" customHeight="1">
      <c r="B278" s="148"/>
      <c r="C278" s="149" t="s">
        <v>390</v>
      </c>
      <c r="D278" s="149" t="s">
        <v>138</v>
      </c>
      <c r="E278" s="150" t="s">
        <v>391</v>
      </c>
      <c r="F278" s="151" t="s">
        <v>392</v>
      </c>
      <c r="G278" s="152" t="s">
        <v>162</v>
      </c>
      <c r="H278" s="153">
        <v>74.8</v>
      </c>
      <c r="I278" s="154"/>
      <c r="J278" s="155">
        <f>ROUND(I278*H278,2)</f>
        <v>0</v>
      </c>
      <c r="K278" s="151" t="s">
        <v>142</v>
      </c>
      <c r="L278" s="32"/>
      <c r="M278" s="156" t="s">
        <v>3</v>
      </c>
      <c r="N278" s="157" t="s">
        <v>43</v>
      </c>
      <c r="O278" s="52"/>
      <c r="P278" s="158">
        <f>O278*H278</f>
        <v>0</v>
      </c>
      <c r="Q278" s="158">
        <v>0</v>
      </c>
      <c r="R278" s="158">
        <f>Q278*H278</f>
        <v>0</v>
      </c>
      <c r="S278" s="158">
        <v>0</v>
      </c>
      <c r="T278" s="159">
        <f>S278*H278</f>
        <v>0</v>
      </c>
      <c r="AR278" s="160" t="s">
        <v>176</v>
      </c>
      <c r="AT278" s="160" t="s">
        <v>138</v>
      </c>
      <c r="AU278" s="160" t="s">
        <v>81</v>
      </c>
      <c r="AY278" s="17" t="s">
        <v>135</v>
      </c>
      <c r="BE278" s="161">
        <f>IF(N278="základní",J278,0)</f>
        <v>0</v>
      </c>
      <c r="BF278" s="161">
        <f>IF(N278="snížená",J278,0)</f>
        <v>0</v>
      </c>
      <c r="BG278" s="161">
        <f>IF(N278="zákl. přenesená",J278,0)</f>
        <v>0</v>
      </c>
      <c r="BH278" s="161">
        <f>IF(N278="sníž. přenesená",J278,0)</f>
        <v>0</v>
      </c>
      <c r="BI278" s="161">
        <f>IF(N278="nulová",J278,0)</f>
        <v>0</v>
      </c>
      <c r="BJ278" s="17" t="s">
        <v>79</v>
      </c>
      <c r="BK278" s="161">
        <f>ROUND(I278*H278,2)</f>
        <v>0</v>
      </c>
      <c r="BL278" s="17" t="s">
        <v>176</v>
      </c>
      <c r="BM278" s="160" t="s">
        <v>393</v>
      </c>
    </row>
    <row r="279" spans="2:51" s="12" customFormat="1" ht="11.25">
      <c r="B279" s="162"/>
      <c r="D279" s="163" t="s">
        <v>145</v>
      </c>
      <c r="E279" s="164" t="s">
        <v>3</v>
      </c>
      <c r="F279" s="165" t="s">
        <v>165</v>
      </c>
      <c r="H279" s="164" t="s">
        <v>3</v>
      </c>
      <c r="I279" s="166"/>
      <c r="L279" s="162"/>
      <c r="M279" s="167"/>
      <c r="N279" s="168"/>
      <c r="O279" s="168"/>
      <c r="P279" s="168"/>
      <c r="Q279" s="168"/>
      <c r="R279" s="168"/>
      <c r="S279" s="168"/>
      <c r="T279" s="169"/>
      <c r="AT279" s="164" t="s">
        <v>145</v>
      </c>
      <c r="AU279" s="164" t="s">
        <v>81</v>
      </c>
      <c r="AV279" s="12" t="s">
        <v>79</v>
      </c>
      <c r="AW279" s="12" t="s">
        <v>33</v>
      </c>
      <c r="AX279" s="12" t="s">
        <v>72</v>
      </c>
      <c r="AY279" s="164" t="s">
        <v>135</v>
      </c>
    </row>
    <row r="280" spans="2:51" s="13" customFormat="1" ht="11.25">
      <c r="B280" s="170"/>
      <c r="D280" s="163" t="s">
        <v>145</v>
      </c>
      <c r="E280" s="171" t="s">
        <v>3</v>
      </c>
      <c r="F280" s="172" t="s">
        <v>206</v>
      </c>
      <c r="H280" s="173">
        <v>51.5</v>
      </c>
      <c r="I280" s="174"/>
      <c r="L280" s="170"/>
      <c r="M280" s="175"/>
      <c r="N280" s="176"/>
      <c r="O280" s="176"/>
      <c r="P280" s="176"/>
      <c r="Q280" s="176"/>
      <c r="R280" s="176"/>
      <c r="S280" s="176"/>
      <c r="T280" s="177"/>
      <c r="AT280" s="171" t="s">
        <v>145</v>
      </c>
      <c r="AU280" s="171" t="s">
        <v>81</v>
      </c>
      <c r="AV280" s="13" t="s">
        <v>81</v>
      </c>
      <c r="AW280" s="13" t="s">
        <v>33</v>
      </c>
      <c r="AX280" s="13" t="s">
        <v>72</v>
      </c>
      <c r="AY280" s="171" t="s">
        <v>135</v>
      </c>
    </row>
    <row r="281" spans="2:51" s="12" customFormat="1" ht="11.25">
      <c r="B281" s="162"/>
      <c r="D281" s="163" t="s">
        <v>145</v>
      </c>
      <c r="E281" s="164" t="s">
        <v>3</v>
      </c>
      <c r="F281" s="165" t="s">
        <v>170</v>
      </c>
      <c r="H281" s="164" t="s">
        <v>3</v>
      </c>
      <c r="I281" s="166"/>
      <c r="L281" s="162"/>
      <c r="M281" s="167"/>
      <c r="N281" s="168"/>
      <c r="O281" s="168"/>
      <c r="P281" s="168"/>
      <c r="Q281" s="168"/>
      <c r="R281" s="168"/>
      <c r="S281" s="168"/>
      <c r="T281" s="169"/>
      <c r="AT281" s="164" t="s">
        <v>145</v>
      </c>
      <c r="AU281" s="164" t="s">
        <v>81</v>
      </c>
      <c r="AV281" s="12" t="s">
        <v>79</v>
      </c>
      <c r="AW281" s="12" t="s">
        <v>33</v>
      </c>
      <c r="AX281" s="12" t="s">
        <v>72</v>
      </c>
      <c r="AY281" s="164" t="s">
        <v>135</v>
      </c>
    </row>
    <row r="282" spans="2:51" s="13" customFormat="1" ht="11.25">
      <c r="B282" s="170"/>
      <c r="D282" s="163" t="s">
        <v>145</v>
      </c>
      <c r="E282" s="171" t="s">
        <v>3</v>
      </c>
      <c r="F282" s="172" t="s">
        <v>207</v>
      </c>
      <c r="H282" s="173">
        <v>9.8</v>
      </c>
      <c r="I282" s="174"/>
      <c r="L282" s="170"/>
      <c r="M282" s="175"/>
      <c r="N282" s="176"/>
      <c r="O282" s="176"/>
      <c r="P282" s="176"/>
      <c r="Q282" s="176"/>
      <c r="R282" s="176"/>
      <c r="S282" s="176"/>
      <c r="T282" s="177"/>
      <c r="AT282" s="171" t="s">
        <v>145</v>
      </c>
      <c r="AU282" s="171" t="s">
        <v>81</v>
      </c>
      <c r="AV282" s="13" t="s">
        <v>81</v>
      </c>
      <c r="AW282" s="13" t="s">
        <v>33</v>
      </c>
      <c r="AX282" s="13" t="s">
        <v>72</v>
      </c>
      <c r="AY282" s="171" t="s">
        <v>135</v>
      </c>
    </row>
    <row r="283" spans="2:51" s="12" customFormat="1" ht="11.25">
      <c r="B283" s="162"/>
      <c r="D283" s="163" t="s">
        <v>145</v>
      </c>
      <c r="E283" s="164" t="s">
        <v>3</v>
      </c>
      <c r="F283" s="165" t="s">
        <v>208</v>
      </c>
      <c r="H283" s="164" t="s">
        <v>3</v>
      </c>
      <c r="I283" s="166"/>
      <c r="L283" s="162"/>
      <c r="M283" s="167"/>
      <c r="N283" s="168"/>
      <c r="O283" s="168"/>
      <c r="P283" s="168"/>
      <c r="Q283" s="168"/>
      <c r="R283" s="168"/>
      <c r="S283" s="168"/>
      <c r="T283" s="169"/>
      <c r="AT283" s="164" t="s">
        <v>145</v>
      </c>
      <c r="AU283" s="164" t="s">
        <v>81</v>
      </c>
      <c r="AV283" s="12" t="s">
        <v>79</v>
      </c>
      <c r="AW283" s="12" t="s">
        <v>33</v>
      </c>
      <c r="AX283" s="12" t="s">
        <v>72</v>
      </c>
      <c r="AY283" s="164" t="s">
        <v>135</v>
      </c>
    </row>
    <row r="284" spans="2:51" s="13" customFormat="1" ht="11.25">
      <c r="B284" s="170"/>
      <c r="D284" s="163" t="s">
        <v>145</v>
      </c>
      <c r="E284" s="171" t="s">
        <v>3</v>
      </c>
      <c r="F284" s="172" t="s">
        <v>209</v>
      </c>
      <c r="H284" s="173">
        <v>13.5</v>
      </c>
      <c r="I284" s="174"/>
      <c r="L284" s="170"/>
      <c r="M284" s="175"/>
      <c r="N284" s="176"/>
      <c r="O284" s="176"/>
      <c r="P284" s="176"/>
      <c r="Q284" s="176"/>
      <c r="R284" s="176"/>
      <c r="S284" s="176"/>
      <c r="T284" s="177"/>
      <c r="AT284" s="171" t="s">
        <v>145</v>
      </c>
      <c r="AU284" s="171" t="s">
        <v>81</v>
      </c>
      <c r="AV284" s="13" t="s">
        <v>81</v>
      </c>
      <c r="AW284" s="13" t="s">
        <v>33</v>
      </c>
      <c r="AX284" s="13" t="s">
        <v>72</v>
      </c>
      <c r="AY284" s="171" t="s">
        <v>135</v>
      </c>
    </row>
    <row r="285" spans="2:51" s="14" customFormat="1" ht="11.25">
      <c r="B285" s="178"/>
      <c r="D285" s="163" t="s">
        <v>145</v>
      </c>
      <c r="E285" s="179" t="s">
        <v>3</v>
      </c>
      <c r="F285" s="180" t="s">
        <v>173</v>
      </c>
      <c r="H285" s="181">
        <v>74.8</v>
      </c>
      <c r="I285" s="182"/>
      <c r="L285" s="178"/>
      <c r="M285" s="183"/>
      <c r="N285" s="184"/>
      <c r="O285" s="184"/>
      <c r="P285" s="184"/>
      <c r="Q285" s="184"/>
      <c r="R285" s="184"/>
      <c r="S285" s="184"/>
      <c r="T285" s="185"/>
      <c r="AT285" s="179" t="s">
        <v>145</v>
      </c>
      <c r="AU285" s="179" t="s">
        <v>81</v>
      </c>
      <c r="AV285" s="14" t="s">
        <v>143</v>
      </c>
      <c r="AW285" s="14" t="s">
        <v>33</v>
      </c>
      <c r="AX285" s="14" t="s">
        <v>79</v>
      </c>
      <c r="AY285" s="179" t="s">
        <v>135</v>
      </c>
    </row>
    <row r="286" spans="2:65" s="1" customFormat="1" ht="24" customHeight="1">
      <c r="B286" s="148"/>
      <c r="C286" s="149" t="s">
        <v>394</v>
      </c>
      <c r="D286" s="149" t="s">
        <v>138</v>
      </c>
      <c r="E286" s="150" t="s">
        <v>395</v>
      </c>
      <c r="F286" s="151" t="s">
        <v>396</v>
      </c>
      <c r="G286" s="152" t="s">
        <v>162</v>
      </c>
      <c r="H286" s="153">
        <v>13.5</v>
      </c>
      <c r="I286" s="154"/>
      <c r="J286" s="155">
        <f>ROUND(I286*H286,2)</f>
        <v>0</v>
      </c>
      <c r="K286" s="151" t="s">
        <v>142</v>
      </c>
      <c r="L286" s="32"/>
      <c r="M286" s="156" t="s">
        <v>3</v>
      </c>
      <c r="N286" s="157" t="s">
        <v>43</v>
      </c>
      <c r="O286" s="52"/>
      <c r="P286" s="158">
        <f>O286*H286</f>
        <v>0</v>
      </c>
      <c r="Q286" s="158">
        <v>0</v>
      </c>
      <c r="R286" s="158">
        <f>Q286*H286</f>
        <v>0</v>
      </c>
      <c r="S286" s="158">
        <v>0.003</v>
      </c>
      <c r="T286" s="159">
        <f>S286*H286</f>
        <v>0.0405</v>
      </c>
      <c r="AR286" s="160" t="s">
        <v>176</v>
      </c>
      <c r="AT286" s="160" t="s">
        <v>138</v>
      </c>
      <c r="AU286" s="160" t="s">
        <v>81</v>
      </c>
      <c r="AY286" s="17" t="s">
        <v>135</v>
      </c>
      <c r="BE286" s="161">
        <f>IF(N286="základní",J286,0)</f>
        <v>0</v>
      </c>
      <c r="BF286" s="161">
        <f>IF(N286="snížená",J286,0)</f>
        <v>0</v>
      </c>
      <c r="BG286" s="161">
        <f>IF(N286="zákl. přenesená",J286,0)</f>
        <v>0</v>
      </c>
      <c r="BH286" s="161">
        <f>IF(N286="sníž. přenesená",J286,0)</f>
        <v>0</v>
      </c>
      <c r="BI286" s="161">
        <f>IF(N286="nulová",J286,0)</f>
        <v>0</v>
      </c>
      <c r="BJ286" s="17" t="s">
        <v>79</v>
      </c>
      <c r="BK286" s="161">
        <f>ROUND(I286*H286,2)</f>
        <v>0</v>
      </c>
      <c r="BL286" s="17" t="s">
        <v>176</v>
      </c>
      <c r="BM286" s="160" t="s">
        <v>397</v>
      </c>
    </row>
    <row r="287" spans="2:51" s="12" customFormat="1" ht="11.25">
      <c r="B287" s="162"/>
      <c r="D287" s="163" t="s">
        <v>145</v>
      </c>
      <c r="E287" s="164" t="s">
        <v>3</v>
      </c>
      <c r="F287" s="165" t="s">
        <v>208</v>
      </c>
      <c r="H287" s="164" t="s">
        <v>3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4" t="s">
        <v>145</v>
      </c>
      <c r="AU287" s="164" t="s">
        <v>81</v>
      </c>
      <c r="AV287" s="12" t="s">
        <v>79</v>
      </c>
      <c r="AW287" s="12" t="s">
        <v>33</v>
      </c>
      <c r="AX287" s="12" t="s">
        <v>72</v>
      </c>
      <c r="AY287" s="164" t="s">
        <v>135</v>
      </c>
    </row>
    <row r="288" spans="2:51" s="13" customFormat="1" ht="11.25">
      <c r="B288" s="170"/>
      <c r="D288" s="163" t="s">
        <v>145</v>
      </c>
      <c r="E288" s="171" t="s">
        <v>3</v>
      </c>
      <c r="F288" s="172" t="s">
        <v>209</v>
      </c>
      <c r="H288" s="173">
        <v>13.5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145</v>
      </c>
      <c r="AU288" s="171" t="s">
        <v>81</v>
      </c>
      <c r="AV288" s="13" t="s">
        <v>81</v>
      </c>
      <c r="AW288" s="13" t="s">
        <v>33</v>
      </c>
      <c r="AX288" s="13" t="s">
        <v>72</v>
      </c>
      <c r="AY288" s="171" t="s">
        <v>135</v>
      </c>
    </row>
    <row r="289" spans="2:51" s="14" customFormat="1" ht="11.25">
      <c r="B289" s="178"/>
      <c r="D289" s="163" t="s">
        <v>145</v>
      </c>
      <c r="E289" s="179" t="s">
        <v>3</v>
      </c>
      <c r="F289" s="180" t="s">
        <v>173</v>
      </c>
      <c r="H289" s="181">
        <v>13.5</v>
      </c>
      <c r="I289" s="182"/>
      <c r="L289" s="178"/>
      <c r="M289" s="183"/>
      <c r="N289" s="184"/>
      <c r="O289" s="184"/>
      <c r="P289" s="184"/>
      <c r="Q289" s="184"/>
      <c r="R289" s="184"/>
      <c r="S289" s="184"/>
      <c r="T289" s="185"/>
      <c r="AT289" s="179" t="s">
        <v>145</v>
      </c>
      <c r="AU289" s="179" t="s">
        <v>81</v>
      </c>
      <c r="AV289" s="14" t="s">
        <v>143</v>
      </c>
      <c r="AW289" s="14" t="s">
        <v>33</v>
      </c>
      <c r="AX289" s="14" t="s">
        <v>79</v>
      </c>
      <c r="AY289" s="179" t="s">
        <v>135</v>
      </c>
    </row>
    <row r="290" spans="2:65" s="1" customFormat="1" ht="24" customHeight="1">
      <c r="B290" s="148"/>
      <c r="C290" s="149" t="s">
        <v>398</v>
      </c>
      <c r="D290" s="149" t="s">
        <v>138</v>
      </c>
      <c r="E290" s="150" t="s">
        <v>399</v>
      </c>
      <c r="F290" s="151" t="s">
        <v>400</v>
      </c>
      <c r="G290" s="152" t="s">
        <v>162</v>
      </c>
      <c r="H290" s="153">
        <v>74.8</v>
      </c>
      <c r="I290" s="154"/>
      <c r="J290" s="155">
        <f>ROUND(I290*H290,2)</f>
        <v>0</v>
      </c>
      <c r="K290" s="151" t="s">
        <v>150</v>
      </c>
      <c r="L290" s="32"/>
      <c r="M290" s="156" t="s">
        <v>3</v>
      </c>
      <c r="N290" s="157" t="s">
        <v>43</v>
      </c>
      <c r="O290" s="52"/>
      <c r="P290" s="158">
        <f>O290*H290</f>
        <v>0</v>
      </c>
      <c r="Q290" s="158">
        <v>0.0004</v>
      </c>
      <c r="R290" s="158">
        <f>Q290*H290</f>
        <v>0.02992</v>
      </c>
      <c r="S290" s="158">
        <v>0</v>
      </c>
      <c r="T290" s="159">
        <f>S290*H290</f>
        <v>0</v>
      </c>
      <c r="AR290" s="160" t="s">
        <v>176</v>
      </c>
      <c r="AT290" s="160" t="s">
        <v>138</v>
      </c>
      <c r="AU290" s="160" t="s">
        <v>81</v>
      </c>
      <c r="AY290" s="17" t="s">
        <v>135</v>
      </c>
      <c r="BE290" s="161">
        <f>IF(N290="základní",J290,0)</f>
        <v>0</v>
      </c>
      <c r="BF290" s="161">
        <f>IF(N290="snížená",J290,0)</f>
        <v>0</v>
      </c>
      <c r="BG290" s="161">
        <f>IF(N290="zákl. přenesená",J290,0)</f>
        <v>0</v>
      </c>
      <c r="BH290" s="161">
        <f>IF(N290="sníž. přenesená",J290,0)</f>
        <v>0</v>
      </c>
      <c r="BI290" s="161">
        <f>IF(N290="nulová",J290,0)</f>
        <v>0</v>
      </c>
      <c r="BJ290" s="17" t="s">
        <v>79</v>
      </c>
      <c r="BK290" s="161">
        <f>ROUND(I290*H290,2)</f>
        <v>0</v>
      </c>
      <c r="BL290" s="17" t="s">
        <v>176</v>
      </c>
      <c r="BM290" s="160" t="s">
        <v>401</v>
      </c>
    </row>
    <row r="291" spans="2:51" s="12" customFormat="1" ht="11.25">
      <c r="B291" s="162"/>
      <c r="D291" s="163" t="s">
        <v>145</v>
      </c>
      <c r="E291" s="164" t="s">
        <v>3</v>
      </c>
      <c r="F291" s="165" t="s">
        <v>165</v>
      </c>
      <c r="H291" s="164" t="s">
        <v>3</v>
      </c>
      <c r="I291" s="166"/>
      <c r="L291" s="162"/>
      <c r="M291" s="167"/>
      <c r="N291" s="168"/>
      <c r="O291" s="168"/>
      <c r="P291" s="168"/>
      <c r="Q291" s="168"/>
      <c r="R291" s="168"/>
      <c r="S291" s="168"/>
      <c r="T291" s="169"/>
      <c r="AT291" s="164" t="s">
        <v>145</v>
      </c>
      <c r="AU291" s="164" t="s">
        <v>81</v>
      </c>
      <c r="AV291" s="12" t="s">
        <v>79</v>
      </c>
      <c r="AW291" s="12" t="s">
        <v>33</v>
      </c>
      <c r="AX291" s="12" t="s">
        <v>72</v>
      </c>
      <c r="AY291" s="164" t="s">
        <v>135</v>
      </c>
    </row>
    <row r="292" spans="2:51" s="13" customFormat="1" ht="11.25">
      <c r="B292" s="170"/>
      <c r="D292" s="163" t="s">
        <v>145</v>
      </c>
      <c r="E292" s="171" t="s">
        <v>3</v>
      </c>
      <c r="F292" s="172" t="s">
        <v>206</v>
      </c>
      <c r="H292" s="173">
        <v>51.5</v>
      </c>
      <c r="I292" s="174"/>
      <c r="L292" s="170"/>
      <c r="M292" s="175"/>
      <c r="N292" s="176"/>
      <c r="O292" s="176"/>
      <c r="P292" s="176"/>
      <c r="Q292" s="176"/>
      <c r="R292" s="176"/>
      <c r="S292" s="176"/>
      <c r="T292" s="177"/>
      <c r="AT292" s="171" t="s">
        <v>145</v>
      </c>
      <c r="AU292" s="171" t="s">
        <v>81</v>
      </c>
      <c r="AV292" s="13" t="s">
        <v>81</v>
      </c>
      <c r="AW292" s="13" t="s">
        <v>33</v>
      </c>
      <c r="AX292" s="13" t="s">
        <v>72</v>
      </c>
      <c r="AY292" s="171" t="s">
        <v>135</v>
      </c>
    </row>
    <row r="293" spans="2:51" s="12" customFormat="1" ht="11.25">
      <c r="B293" s="162"/>
      <c r="D293" s="163" t="s">
        <v>145</v>
      </c>
      <c r="E293" s="164" t="s">
        <v>3</v>
      </c>
      <c r="F293" s="165" t="s">
        <v>170</v>
      </c>
      <c r="H293" s="164" t="s">
        <v>3</v>
      </c>
      <c r="I293" s="166"/>
      <c r="L293" s="162"/>
      <c r="M293" s="167"/>
      <c r="N293" s="168"/>
      <c r="O293" s="168"/>
      <c r="P293" s="168"/>
      <c r="Q293" s="168"/>
      <c r="R293" s="168"/>
      <c r="S293" s="168"/>
      <c r="T293" s="169"/>
      <c r="AT293" s="164" t="s">
        <v>145</v>
      </c>
      <c r="AU293" s="164" t="s">
        <v>81</v>
      </c>
      <c r="AV293" s="12" t="s">
        <v>79</v>
      </c>
      <c r="AW293" s="12" t="s">
        <v>33</v>
      </c>
      <c r="AX293" s="12" t="s">
        <v>72</v>
      </c>
      <c r="AY293" s="164" t="s">
        <v>135</v>
      </c>
    </row>
    <row r="294" spans="2:51" s="13" customFormat="1" ht="11.25">
      <c r="B294" s="170"/>
      <c r="D294" s="163" t="s">
        <v>145</v>
      </c>
      <c r="E294" s="171" t="s">
        <v>3</v>
      </c>
      <c r="F294" s="172" t="s">
        <v>207</v>
      </c>
      <c r="H294" s="173">
        <v>9.8</v>
      </c>
      <c r="I294" s="174"/>
      <c r="L294" s="170"/>
      <c r="M294" s="175"/>
      <c r="N294" s="176"/>
      <c r="O294" s="176"/>
      <c r="P294" s="176"/>
      <c r="Q294" s="176"/>
      <c r="R294" s="176"/>
      <c r="S294" s="176"/>
      <c r="T294" s="177"/>
      <c r="AT294" s="171" t="s">
        <v>145</v>
      </c>
      <c r="AU294" s="171" t="s">
        <v>81</v>
      </c>
      <c r="AV294" s="13" t="s">
        <v>81</v>
      </c>
      <c r="AW294" s="13" t="s">
        <v>33</v>
      </c>
      <c r="AX294" s="13" t="s">
        <v>72</v>
      </c>
      <c r="AY294" s="171" t="s">
        <v>135</v>
      </c>
    </row>
    <row r="295" spans="2:51" s="12" customFormat="1" ht="11.25">
      <c r="B295" s="162"/>
      <c r="D295" s="163" t="s">
        <v>145</v>
      </c>
      <c r="E295" s="164" t="s">
        <v>3</v>
      </c>
      <c r="F295" s="165" t="s">
        <v>208</v>
      </c>
      <c r="H295" s="164" t="s">
        <v>3</v>
      </c>
      <c r="I295" s="166"/>
      <c r="L295" s="162"/>
      <c r="M295" s="167"/>
      <c r="N295" s="168"/>
      <c r="O295" s="168"/>
      <c r="P295" s="168"/>
      <c r="Q295" s="168"/>
      <c r="R295" s="168"/>
      <c r="S295" s="168"/>
      <c r="T295" s="169"/>
      <c r="AT295" s="164" t="s">
        <v>145</v>
      </c>
      <c r="AU295" s="164" t="s">
        <v>81</v>
      </c>
      <c r="AV295" s="12" t="s">
        <v>79</v>
      </c>
      <c r="AW295" s="12" t="s">
        <v>33</v>
      </c>
      <c r="AX295" s="12" t="s">
        <v>72</v>
      </c>
      <c r="AY295" s="164" t="s">
        <v>135</v>
      </c>
    </row>
    <row r="296" spans="2:51" s="13" customFormat="1" ht="11.25">
      <c r="B296" s="170"/>
      <c r="D296" s="163" t="s">
        <v>145</v>
      </c>
      <c r="E296" s="171" t="s">
        <v>3</v>
      </c>
      <c r="F296" s="172" t="s">
        <v>209</v>
      </c>
      <c r="H296" s="173">
        <v>13.5</v>
      </c>
      <c r="I296" s="174"/>
      <c r="L296" s="170"/>
      <c r="M296" s="175"/>
      <c r="N296" s="176"/>
      <c r="O296" s="176"/>
      <c r="P296" s="176"/>
      <c r="Q296" s="176"/>
      <c r="R296" s="176"/>
      <c r="S296" s="176"/>
      <c r="T296" s="177"/>
      <c r="AT296" s="171" t="s">
        <v>145</v>
      </c>
      <c r="AU296" s="171" t="s">
        <v>81</v>
      </c>
      <c r="AV296" s="13" t="s">
        <v>81</v>
      </c>
      <c r="AW296" s="13" t="s">
        <v>33</v>
      </c>
      <c r="AX296" s="13" t="s">
        <v>72</v>
      </c>
      <c r="AY296" s="171" t="s">
        <v>135</v>
      </c>
    </row>
    <row r="297" spans="2:51" s="14" customFormat="1" ht="11.25">
      <c r="B297" s="178"/>
      <c r="D297" s="163" t="s">
        <v>145</v>
      </c>
      <c r="E297" s="179" t="s">
        <v>3</v>
      </c>
      <c r="F297" s="180" t="s">
        <v>173</v>
      </c>
      <c r="H297" s="181">
        <v>74.8</v>
      </c>
      <c r="I297" s="182"/>
      <c r="L297" s="178"/>
      <c r="M297" s="183"/>
      <c r="N297" s="184"/>
      <c r="O297" s="184"/>
      <c r="P297" s="184"/>
      <c r="Q297" s="184"/>
      <c r="R297" s="184"/>
      <c r="S297" s="184"/>
      <c r="T297" s="185"/>
      <c r="AT297" s="179" t="s">
        <v>145</v>
      </c>
      <c r="AU297" s="179" t="s">
        <v>81</v>
      </c>
      <c r="AV297" s="14" t="s">
        <v>143</v>
      </c>
      <c r="AW297" s="14" t="s">
        <v>33</v>
      </c>
      <c r="AX297" s="14" t="s">
        <v>79</v>
      </c>
      <c r="AY297" s="179" t="s">
        <v>135</v>
      </c>
    </row>
    <row r="298" spans="2:65" s="1" customFormat="1" ht="36" customHeight="1">
      <c r="B298" s="148"/>
      <c r="C298" s="188" t="s">
        <v>402</v>
      </c>
      <c r="D298" s="188" t="s">
        <v>292</v>
      </c>
      <c r="E298" s="189" t="s">
        <v>403</v>
      </c>
      <c r="F298" s="190" t="s">
        <v>404</v>
      </c>
      <c r="G298" s="191" t="s">
        <v>162</v>
      </c>
      <c r="H298" s="192">
        <v>82.28</v>
      </c>
      <c r="I298" s="193"/>
      <c r="J298" s="194">
        <f>ROUND(I298*H298,2)</f>
        <v>0</v>
      </c>
      <c r="K298" s="190" t="s">
        <v>142</v>
      </c>
      <c r="L298" s="195"/>
      <c r="M298" s="196" t="s">
        <v>3</v>
      </c>
      <c r="N298" s="197" t="s">
        <v>43</v>
      </c>
      <c r="O298" s="52"/>
      <c r="P298" s="158">
        <f>O298*H298</f>
        <v>0</v>
      </c>
      <c r="Q298" s="158">
        <v>0.0032</v>
      </c>
      <c r="R298" s="158">
        <f>Q298*H298</f>
        <v>0.26329600000000003</v>
      </c>
      <c r="S298" s="158">
        <v>0</v>
      </c>
      <c r="T298" s="159">
        <f>S298*H298</f>
        <v>0</v>
      </c>
      <c r="AR298" s="160" t="s">
        <v>295</v>
      </c>
      <c r="AT298" s="160" t="s">
        <v>292</v>
      </c>
      <c r="AU298" s="160" t="s">
        <v>81</v>
      </c>
      <c r="AY298" s="17" t="s">
        <v>135</v>
      </c>
      <c r="BE298" s="161">
        <f>IF(N298="základní",J298,0)</f>
        <v>0</v>
      </c>
      <c r="BF298" s="161">
        <f>IF(N298="snížená",J298,0)</f>
        <v>0</v>
      </c>
      <c r="BG298" s="161">
        <f>IF(N298="zákl. přenesená",J298,0)</f>
        <v>0</v>
      </c>
      <c r="BH298" s="161">
        <f>IF(N298="sníž. přenesená",J298,0)</f>
        <v>0</v>
      </c>
      <c r="BI298" s="161">
        <f>IF(N298="nulová",J298,0)</f>
        <v>0</v>
      </c>
      <c r="BJ298" s="17" t="s">
        <v>79</v>
      </c>
      <c r="BK298" s="161">
        <f>ROUND(I298*H298,2)</f>
        <v>0</v>
      </c>
      <c r="BL298" s="17" t="s">
        <v>176</v>
      </c>
      <c r="BM298" s="160" t="s">
        <v>405</v>
      </c>
    </row>
    <row r="299" spans="2:51" s="13" customFormat="1" ht="11.25">
      <c r="B299" s="170"/>
      <c r="D299" s="163" t="s">
        <v>145</v>
      </c>
      <c r="F299" s="172" t="s">
        <v>297</v>
      </c>
      <c r="H299" s="173">
        <v>82.28</v>
      </c>
      <c r="I299" s="174"/>
      <c r="L299" s="170"/>
      <c r="M299" s="175"/>
      <c r="N299" s="176"/>
      <c r="O299" s="176"/>
      <c r="P299" s="176"/>
      <c r="Q299" s="176"/>
      <c r="R299" s="176"/>
      <c r="S299" s="176"/>
      <c r="T299" s="177"/>
      <c r="AT299" s="171" t="s">
        <v>145</v>
      </c>
      <c r="AU299" s="171" t="s">
        <v>81</v>
      </c>
      <c r="AV299" s="13" t="s">
        <v>81</v>
      </c>
      <c r="AW299" s="13" t="s">
        <v>4</v>
      </c>
      <c r="AX299" s="13" t="s">
        <v>79</v>
      </c>
      <c r="AY299" s="171" t="s">
        <v>135</v>
      </c>
    </row>
    <row r="300" spans="2:65" s="1" customFormat="1" ht="16.5" customHeight="1">
      <c r="B300" s="148"/>
      <c r="C300" s="149" t="s">
        <v>406</v>
      </c>
      <c r="D300" s="149" t="s">
        <v>138</v>
      </c>
      <c r="E300" s="150" t="s">
        <v>407</v>
      </c>
      <c r="F300" s="151" t="s">
        <v>408</v>
      </c>
      <c r="G300" s="152" t="s">
        <v>149</v>
      </c>
      <c r="H300" s="153">
        <v>12.8</v>
      </c>
      <c r="I300" s="154"/>
      <c r="J300" s="155">
        <f>ROUND(I300*H300,2)</f>
        <v>0</v>
      </c>
      <c r="K300" s="151" t="s">
        <v>142</v>
      </c>
      <c r="L300" s="32"/>
      <c r="M300" s="156" t="s">
        <v>3</v>
      </c>
      <c r="N300" s="157" t="s">
        <v>43</v>
      </c>
      <c r="O300" s="52"/>
      <c r="P300" s="158">
        <f>O300*H300</f>
        <v>0</v>
      </c>
      <c r="Q300" s="158">
        <v>0</v>
      </c>
      <c r="R300" s="158">
        <f>Q300*H300</f>
        <v>0</v>
      </c>
      <c r="S300" s="158">
        <v>0.0003</v>
      </c>
      <c r="T300" s="159">
        <f>S300*H300</f>
        <v>0.0038399999999999997</v>
      </c>
      <c r="AR300" s="160" t="s">
        <v>176</v>
      </c>
      <c r="AT300" s="160" t="s">
        <v>138</v>
      </c>
      <c r="AU300" s="160" t="s">
        <v>81</v>
      </c>
      <c r="AY300" s="17" t="s">
        <v>135</v>
      </c>
      <c r="BE300" s="161">
        <f>IF(N300="základní",J300,0)</f>
        <v>0</v>
      </c>
      <c r="BF300" s="161">
        <f>IF(N300="snížená",J300,0)</f>
        <v>0</v>
      </c>
      <c r="BG300" s="161">
        <f>IF(N300="zákl. přenesená",J300,0)</f>
        <v>0</v>
      </c>
      <c r="BH300" s="161">
        <f>IF(N300="sníž. přenesená",J300,0)</f>
        <v>0</v>
      </c>
      <c r="BI300" s="161">
        <f>IF(N300="nulová",J300,0)</f>
        <v>0</v>
      </c>
      <c r="BJ300" s="17" t="s">
        <v>79</v>
      </c>
      <c r="BK300" s="161">
        <f>ROUND(I300*H300,2)</f>
        <v>0</v>
      </c>
      <c r="BL300" s="17" t="s">
        <v>176</v>
      </c>
      <c r="BM300" s="160" t="s">
        <v>409</v>
      </c>
    </row>
    <row r="301" spans="2:51" s="12" customFormat="1" ht="11.25">
      <c r="B301" s="162"/>
      <c r="D301" s="163" t="s">
        <v>145</v>
      </c>
      <c r="E301" s="164" t="s">
        <v>3</v>
      </c>
      <c r="F301" s="165" t="s">
        <v>208</v>
      </c>
      <c r="H301" s="164" t="s">
        <v>3</v>
      </c>
      <c r="I301" s="166"/>
      <c r="L301" s="162"/>
      <c r="M301" s="167"/>
      <c r="N301" s="168"/>
      <c r="O301" s="168"/>
      <c r="P301" s="168"/>
      <c r="Q301" s="168"/>
      <c r="R301" s="168"/>
      <c r="S301" s="168"/>
      <c r="T301" s="169"/>
      <c r="AT301" s="164" t="s">
        <v>145</v>
      </c>
      <c r="AU301" s="164" t="s">
        <v>81</v>
      </c>
      <c r="AV301" s="12" t="s">
        <v>79</v>
      </c>
      <c r="AW301" s="12" t="s">
        <v>33</v>
      </c>
      <c r="AX301" s="12" t="s">
        <v>72</v>
      </c>
      <c r="AY301" s="164" t="s">
        <v>135</v>
      </c>
    </row>
    <row r="302" spans="2:51" s="13" customFormat="1" ht="11.25">
      <c r="B302" s="170"/>
      <c r="D302" s="163" t="s">
        <v>145</v>
      </c>
      <c r="E302" s="171" t="s">
        <v>3</v>
      </c>
      <c r="F302" s="172" t="s">
        <v>410</v>
      </c>
      <c r="H302" s="173">
        <v>12.8</v>
      </c>
      <c r="I302" s="174"/>
      <c r="L302" s="170"/>
      <c r="M302" s="175"/>
      <c r="N302" s="176"/>
      <c r="O302" s="176"/>
      <c r="P302" s="176"/>
      <c r="Q302" s="176"/>
      <c r="R302" s="176"/>
      <c r="S302" s="176"/>
      <c r="T302" s="177"/>
      <c r="AT302" s="171" t="s">
        <v>145</v>
      </c>
      <c r="AU302" s="171" t="s">
        <v>81</v>
      </c>
      <c r="AV302" s="13" t="s">
        <v>81</v>
      </c>
      <c r="AW302" s="13" t="s">
        <v>33</v>
      </c>
      <c r="AX302" s="13" t="s">
        <v>79</v>
      </c>
      <c r="AY302" s="171" t="s">
        <v>135</v>
      </c>
    </row>
    <row r="303" spans="2:65" s="1" customFormat="1" ht="24" customHeight="1">
      <c r="B303" s="148"/>
      <c r="C303" s="149" t="s">
        <v>411</v>
      </c>
      <c r="D303" s="149" t="s">
        <v>138</v>
      </c>
      <c r="E303" s="150" t="s">
        <v>412</v>
      </c>
      <c r="F303" s="151" t="s">
        <v>413</v>
      </c>
      <c r="G303" s="152" t="s">
        <v>149</v>
      </c>
      <c r="H303" s="153">
        <v>57.4</v>
      </c>
      <c r="I303" s="154"/>
      <c r="J303" s="155">
        <f>ROUND(I303*H303,2)</f>
        <v>0</v>
      </c>
      <c r="K303" s="151" t="s">
        <v>142</v>
      </c>
      <c r="L303" s="32"/>
      <c r="M303" s="156" t="s">
        <v>3</v>
      </c>
      <c r="N303" s="157" t="s">
        <v>43</v>
      </c>
      <c r="O303" s="52"/>
      <c r="P303" s="158">
        <f>O303*H303</f>
        <v>0</v>
      </c>
      <c r="Q303" s="158">
        <v>3E-05</v>
      </c>
      <c r="R303" s="158">
        <f>Q303*H303</f>
        <v>0.001722</v>
      </c>
      <c r="S303" s="158">
        <v>0</v>
      </c>
      <c r="T303" s="159">
        <f>S303*H303</f>
        <v>0</v>
      </c>
      <c r="AR303" s="160" t="s">
        <v>176</v>
      </c>
      <c r="AT303" s="160" t="s">
        <v>138</v>
      </c>
      <c r="AU303" s="160" t="s">
        <v>81</v>
      </c>
      <c r="AY303" s="17" t="s">
        <v>135</v>
      </c>
      <c r="BE303" s="161">
        <f>IF(N303="základní",J303,0)</f>
        <v>0</v>
      </c>
      <c r="BF303" s="161">
        <f>IF(N303="snížená",J303,0)</f>
        <v>0</v>
      </c>
      <c r="BG303" s="161">
        <f>IF(N303="zákl. přenesená",J303,0)</f>
        <v>0</v>
      </c>
      <c r="BH303" s="161">
        <f>IF(N303="sníž. přenesená",J303,0)</f>
        <v>0</v>
      </c>
      <c r="BI303" s="161">
        <f>IF(N303="nulová",J303,0)</f>
        <v>0</v>
      </c>
      <c r="BJ303" s="17" t="s">
        <v>79</v>
      </c>
      <c r="BK303" s="161">
        <f>ROUND(I303*H303,2)</f>
        <v>0</v>
      </c>
      <c r="BL303" s="17" t="s">
        <v>176</v>
      </c>
      <c r="BM303" s="160" t="s">
        <v>414</v>
      </c>
    </row>
    <row r="304" spans="2:51" s="12" customFormat="1" ht="11.25">
      <c r="B304" s="162"/>
      <c r="D304" s="163" t="s">
        <v>145</v>
      </c>
      <c r="E304" s="164" t="s">
        <v>3</v>
      </c>
      <c r="F304" s="165" t="s">
        <v>165</v>
      </c>
      <c r="H304" s="164" t="s">
        <v>3</v>
      </c>
      <c r="I304" s="166"/>
      <c r="L304" s="162"/>
      <c r="M304" s="167"/>
      <c r="N304" s="168"/>
      <c r="O304" s="168"/>
      <c r="P304" s="168"/>
      <c r="Q304" s="168"/>
      <c r="R304" s="168"/>
      <c r="S304" s="168"/>
      <c r="T304" s="169"/>
      <c r="AT304" s="164" t="s">
        <v>145</v>
      </c>
      <c r="AU304" s="164" t="s">
        <v>81</v>
      </c>
      <c r="AV304" s="12" t="s">
        <v>79</v>
      </c>
      <c r="AW304" s="12" t="s">
        <v>33</v>
      </c>
      <c r="AX304" s="12" t="s">
        <v>72</v>
      </c>
      <c r="AY304" s="164" t="s">
        <v>135</v>
      </c>
    </row>
    <row r="305" spans="2:51" s="13" customFormat="1" ht="11.25">
      <c r="B305" s="170"/>
      <c r="D305" s="163" t="s">
        <v>145</v>
      </c>
      <c r="E305" s="171" t="s">
        <v>3</v>
      </c>
      <c r="F305" s="172" t="s">
        <v>415</v>
      </c>
      <c r="H305" s="173">
        <v>29.8</v>
      </c>
      <c r="I305" s="174"/>
      <c r="L305" s="170"/>
      <c r="M305" s="175"/>
      <c r="N305" s="176"/>
      <c r="O305" s="176"/>
      <c r="P305" s="176"/>
      <c r="Q305" s="176"/>
      <c r="R305" s="176"/>
      <c r="S305" s="176"/>
      <c r="T305" s="177"/>
      <c r="AT305" s="171" t="s">
        <v>145</v>
      </c>
      <c r="AU305" s="171" t="s">
        <v>81</v>
      </c>
      <c r="AV305" s="13" t="s">
        <v>81</v>
      </c>
      <c r="AW305" s="13" t="s">
        <v>33</v>
      </c>
      <c r="AX305" s="13" t="s">
        <v>72</v>
      </c>
      <c r="AY305" s="171" t="s">
        <v>135</v>
      </c>
    </row>
    <row r="306" spans="2:51" s="12" customFormat="1" ht="11.25">
      <c r="B306" s="162"/>
      <c r="D306" s="163" t="s">
        <v>145</v>
      </c>
      <c r="E306" s="164" t="s">
        <v>3</v>
      </c>
      <c r="F306" s="165" t="s">
        <v>170</v>
      </c>
      <c r="H306" s="164" t="s">
        <v>3</v>
      </c>
      <c r="I306" s="166"/>
      <c r="L306" s="162"/>
      <c r="M306" s="167"/>
      <c r="N306" s="168"/>
      <c r="O306" s="168"/>
      <c r="P306" s="168"/>
      <c r="Q306" s="168"/>
      <c r="R306" s="168"/>
      <c r="S306" s="168"/>
      <c r="T306" s="169"/>
      <c r="AT306" s="164" t="s">
        <v>145</v>
      </c>
      <c r="AU306" s="164" t="s">
        <v>81</v>
      </c>
      <c r="AV306" s="12" t="s">
        <v>79</v>
      </c>
      <c r="AW306" s="12" t="s">
        <v>33</v>
      </c>
      <c r="AX306" s="12" t="s">
        <v>72</v>
      </c>
      <c r="AY306" s="164" t="s">
        <v>135</v>
      </c>
    </row>
    <row r="307" spans="2:51" s="13" customFormat="1" ht="11.25">
      <c r="B307" s="170"/>
      <c r="D307" s="163" t="s">
        <v>145</v>
      </c>
      <c r="E307" s="171" t="s">
        <v>3</v>
      </c>
      <c r="F307" s="172" t="s">
        <v>416</v>
      </c>
      <c r="H307" s="173">
        <v>12.6</v>
      </c>
      <c r="I307" s="174"/>
      <c r="L307" s="170"/>
      <c r="M307" s="175"/>
      <c r="N307" s="176"/>
      <c r="O307" s="176"/>
      <c r="P307" s="176"/>
      <c r="Q307" s="176"/>
      <c r="R307" s="176"/>
      <c r="S307" s="176"/>
      <c r="T307" s="177"/>
      <c r="AT307" s="171" t="s">
        <v>145</v>
      </c>
      <c r="AU307" s="171" t="s">
        <v>81</v>
      </c>
      <c r="AV307" s="13" t="s">
        <v>81</v>
      </c>
      <c r="AW307" s="13" t="s">
        <v>33</v>
      </c>
      <c r="AX307" s="13" t="s">
        <v>72</v>
      </c>
      <c r="AY307" s="171" t="s">
        <v>135</v>
      </c>
    </row>
    <row r="308" spans="2:51" s="12" customFormat="1" ht="11.25">
      <c r="B308" s="162"/>
      <c r="D308" s="163" t="s">
        <v>145</v>
      </c>
      <c r="E308" s="164" t="s">
        <v>3</v>
      </c>
      <c r="F308" s="165" t="s">
        <v>208</v>
      </c>
      <c r="H308" s="164" t="s">
        <v>3</v>
      </c>
      <c r="I308" s="166"/>
      <c r="L308" s="162"/>
      <c r="M308" s="167"/>
      <c r="N308" s="168"/>
      <c r="O308" s="168"/>
      <c r="P308" s="168"/>
      <c r="Q308" s="168"/>
      <c r="R308" s="168"/>
      <c r="S308" s="168"/>
      <c r="T308" s="169"/>
      <c r="AT308" s="164" t="s">
        <v>145</v>
      </c>
      <c r="AU308" s="164" t="s">
        <v>81</v>
      </c>
      <c r="AV308" s="12" t="s">
        <v>79</v>
      </c>
      <c r="AW308" s="12" t="s">
        <v>33</v>
      </c>
      <c r="AX308" s="12" t="s">
        <v>72</v>
      </c>
      <c r="AY308" s="164" t="s">
        <v>135</v>
      </c>
    </row>
    <row r="309" spans="2:51" s="13" customFormat="1" ht="11.25">
      <c r="B309" s="170"/>
      <c r="D309" s="163" t="s">
        <v>145</v>
      </c>
      <c r="E309" s="171" t="s">
        <v>3</v>
      </c>
      <c r="F309" s="172" t="s">
        <v>417</v>
      </c>
      <c r="H309" s="173">
        <v>15</v>
      </c>
      <c r="I309" s="174"/>
      <c r="L309" s="170"/>
      <c r="M309" s="175"/>
      <c r="N309" s="176"/>
      <c r="O309" s="176"/>
      <c r="P309" s="176"/>
      <c r="Q309" s="176"/>
      <c r="R309" s="176"/>
      <c r="S309" s="176"/>
      <c r="T309" s="177"/>
      <c r="AT309" s="171" t="s">
        <v>145</v>
      </c>
      <c r="AU309" s="171" t="s">
        <v>81</v>
      </c>
      <c r="AV309" s="13" t="s">
        <v>81</v>
      </c>
      <c r="AW309" s="13" t="s">
        <v>33</v>
      </c>
      <c r="AX309" s="13" t="s">
        <v>72</v>
      </c>
      <c r="AY309" s="171" t="s">
        <v>135</v>
      </c>
    </row>
    <row r="310" spans="2:51" s="14" customFormat="1" ht="11.25">
      <c r="B310" s="178"/>
      <c r="D310" s="163" t="s">
        <v>145</v>
      </c>
      <c r="E310" s="179" t="s">
        <v>3</v>
      </c>
      <c r="F310" s="180" t="s">
        <v>173</v>
      </c>
      <c r="H310" s="181">
        <v>57.4</v>
      </c>
      <c r="I310" s="182"/>
      <c r="L310" s="178"/>
      <c r="M310" s="183"/>
      <c r="N310" s="184"/>
      <c r="O310" s="184"/>
      <c r="P310" s="184"/>
      <c r="Q310" s="184"/>
      <c r="R310" s="184"/>
      <c r="S310" s="184"/>
      <c r="T310" s="185"/>
      <c r="AT310" s="179" t="s">
        <v>145</v>
      </c>
      <c r="AU310" s="179" t="s">
        <v>81</v>
      </c>
      <c r="AV310" s="14" t="s">
        <v>143</v>
      </c>
      <c r="AW310" s="14" t="s">
        <v>33</v>
      </c>
      <c r="AX310" s="14" t="s">
        <v>79</v>
      </c>
      <c r="AY310" s="179" t="s">
        <v>135</v>
      </c>
    </row>
    <row r="311" spans="2:65" s="1" customFormat="1" ht="36" customHeight="1">
      <c r="B311" s="148"/>
      <c r="C311" s="188" t="s">
        <v>418</v>
      </c>
      <c r="D311" s="188" t="s">
        <v>292</v>
      </c>
      <c r="E311" s="189" t="s">
        <v>403</v>
      </c>
      <c r="F311" s="190" t="s">
        <v>404</v>
      </c>
      <c r="G311" s="191" t="s">
        <v>162</v>
      </c>
      <c r="H311" s="192">
        <v>31.57</v>
      </c>
      <c r="I311" s="193"/>
      <c r="J311" s="194">
        <f>ROUND(I311*H311,2)</f>
        <v>0</v>
      </c>
      <c r="K311" s="190" t="s">
        <v>142</v>
      </c>
      <c r="L311" s="195"/>
      <c r="M311" s="196" t="s">
        <v>3</v>
      </c>
      <c r="N311" s="197" t="s">
        <v>43</v>
      </c>
      <c r="O311" s="52"/>
      <c r="P311" s="158">
        <f>O311*H311</f>
        <v>0</v>
      </c>
      <c r="Q311" s="158">
        <v>0.0032</v>
      </c>
      <c r="R311" s="158">
        <f>Q311*H311</f>
        <v>0.101024</v>
      </c>
      <c r="S311" s="158">
        <v>0</v>
      </c>
      <c r="T311" s="159">
        <f>S311*H311</f>
        <v>0</v>
      </c>
      <c r="AR311" s="160" t="s">
        <v>295</v>
      </c>
      <c r="AT311" s="160" t="s">
        <v>292</v>
      </c>
      <c r="AU311" s="160" t="s">
        <v>81</v>
      </c>
      <c r="AY311" s="17" t="s">
        <v>135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17" t="s">
        <v>79</v>
      </c>
      <c r="BK311" s="161">
        <f>ROUND(I311*H311,2)</f>
        <v>0</v>
      </c>
      <c r="BL311" s="17" t="s">
        <v>176</v>
      </c>
      <c r="BM311" s="160" t="s">
        <v>419</v>
      </c>
    </row>
    <row r="312" spans="2:51" s="12" customFormat="1" ht="11.25">
      <c r="B312" s="162"/>
      <c r="D312" s="163" t="s">
        <v>145</v>
      </c>
      <c r="E312" s="164" t="s">
        <v>3</v>
      </c>
      <c r="F312" s="165" t="s">
        <v>165</v>
      </c>
      <c r="H312" s="164" t="s">
        <v>3</v>
      </c>
      <c r="I312" s="166"/>
      <c r="L312" s="162"/>
      <c r="M312" s="167"/>
      <c r="N312" s="168"/>
      <c r="O312" s="168"/>
      <c r="P312" s="168"/>
      <c r="Q312" s="168"/>
      <c r="R312" s="168"/>
      <c r="S312" s="168"/>
      <c r="T312" s="169"/>
      <c r="AT312" s="164" t="s">
        <v>145</v>
      </c>
      <c r="AU312" s="164" t="s">
        <v>81</v>
      </c>
      <c r="AV312" s="12" t="s">
        <v>79</v>
      </c>
      <c r="AW312" s="12" t="s">
        <v>33</v>
      </c>
      <c r="AX312" s="12" t="s">
        <v>72</v>
      </c>
      <c r="AY312" s="164" t="s">
        <v>135</v>
      </c>
    </row>
    <row r="313" spans="2:51" s="13" customFormat="1" ht="11.25">
      <c r="B313" s="170"/>
      <c r="D313" s="163" t="s">
        <v>145</v>
      </c>
      <c r="E313" s="171" t="s">
        <v>3</v>
      </c>
      <c r="F313" s="172" t="s">
        <v>420</v>
      </c>
      <c r="H313" s="173">
        <v>14.9</v>
      </c>
      <c r="I313" s="174"/>
      <c r="L313" s="170"/>
      <c r="M313" s="175"/>
      <c r="N313" s="176"/>
      <c r="O313" s="176"/>
      <c r="P313" s="176"/>
      <c r="Q313" s="176"/>
      <c r="R313" s="176"/>
      <c r="S313" s="176"/>
      <c r="T313" s="177"/>
      <c r="AT313" s="171" t="s">
        <v>145</v>
      </c>
      <c r="AU313" s="171" t="s">
        <v>81</v>
      </c>
      <c r="AV313" s="13" t="s">
        <v>81</v>
      </c>
      <c r="AW313" s="13" t="s">
        <v>33</v>
      </c>
      <c r="AX313" s="13" t="s">
        <v>72</v>
      </c>
      <c r="AY313" s="171" t="s">
        <v>135</v>
      </c>
    </row>
    <row r="314" spans="2:51" s="12" customFormat="1" ht="11.25">
      <c r="B314" s="162"/>
      <c r="D314" s="163" t="s">
        <v>145</v>
      </c>
      <c r="E314" s="164" t="s">
        <v>3</v>
      </c>
      <c r="F314" s="165" t="s">
        <v>170</v>
      </c>
      <c r="H314" s="164" t="s">
        <v>3</v>
      </c>
      <c r="I314" s="166"/>
      <c r="L314" s="162"/>
      <c r="M314" s="167"/>
      <c r="N314" s="168"/>
      <c r="O314" s="168"/>
      <c r="P314" s="168"/>
      <c r="Q314" s="168"/>
      <c r="R314" s="168"/>
      <c r="S314" s="168"/>
      <c r="T314" s="169"/>
      <c r="AT314" s="164" t="s">
        <v>145</v>
      </c>
      <c r="AU314" s="164" t="s">
        <v>81</v>
      </c>
      <c r="AV314" s="12" t="s">
        <v>79</v>
      </c>
      <c r="AW314" s="12" t="s">
        <v>33</v>
      </c>
      <c r="AX314" s="12" t="s">
        <v>72</v>
      </c>
      <c r="AY314" s="164" t="s">
        <v>135</v>
      </c>
    </row>
    <row r="315" spans="2:51" s="13" customFormat="1" ht="11.25">
      <c r="B315" s="170"/>
      <c r="D315" s="163" t="s">
        <v>145</v>
      </c>
      <c r="E315" s="171" t="s">
        <v>3</v>
      </c>
      <c r="F315" s="172" t="s">
        <v>421</v>
      </c>
      <c r="H315" s="173">
        <v>6.3</v>
      </c>
      <c r="I315" s="174"/>
      <c r="L315" s="170"/>
      <c r="M315" s="175"/>
      <c r="N315" s="176"/>
      <c r="O315" s="176"/>
      <c r="P315" s="176"/>
      <c r="Q315" s="176"/>
      <c r="R315" s="176"/>
      <c r="S315" s="176"/>
      <c r="T315" s="177"/>
      <c r="AT315" s="171" t="s">
        <v>145</v>
      </c>
      <c r="AU315" s="171" t="s">
        <v>81</v>
      </c>
      <c r="AV315" s="13" t="s">
        <v>81</v>
      </c>
      <c r="AW315" s="13" t="s">
        <v>33</v>
      </c>
      <c r="AX315" s="13" t="s">
        <v>72</v>
      </c>
      <c r="AY315" s="171" t="s">
        <v>135</v>
      </c>
    </row>
    <row r="316" spans="2:51" s="12" customFormat="1" ht="11.25">
      <c r="B316" s="162"/>
      <c r="D316" s="163" t="s">
        <v>145</v>
      </c>
      <c r="E316" s="164" t="s">
        <v>3</v>
      </c>
      <c r="F316" s="165" t="s">
        <v>208</v>
      </c>
      <c r="H316" s="164" t="s">
        <v>3</v>
      </c>
      <c r="I316" s="166"/>
      <c r="L316" s="162"/>
      <c r="M316" s="167"/>
      <c r="N316" s="168"/>
      <c r="O316" s="168"/>
      <c r="P316" s="168"/>
      <c r="Q316" s="168"/>
      <c r="R316" s="168"/>
      <c r="S316" s="168"/>
      <c r="T316" s="169"/>
      <c r="AT316" s="164" t="s">
        <v>145</v>
      </c>
      <c r="AU316" s="164" t="s">
        <v>81</v>
      </c>
      <c r="AV316" s="12" t="s">
        <v>79</v>
      </c>
      <c r="AW316" s="12" t="s">
        <v>33</v>
      </c>
      <c r="AX316" s="12" t="s">
        <v>72</v>
      </c>
      <c r="AY316" s="164" t="s">
        <v>135</v>
      </c>
    </row>
    <row r="317" spans="2:51" s="13" customFormat="1" ht="11.25">
      <c r="B317" s="170"/>
      <c r="D317" s="163" t="s">
        <v>145</v>
      </c>
      <c r="E317" s="171" t="s">
        <v>3</v>
      </c>
      <c r="F317" s="172" t="s">
        <v>422</v>
      </c>
      <c r="H317" s="173">
        <v>7.5</v>
      </c>
      <c r="I317" s="174"/>
      <c r="L317" s="170"/>
      <c r="M317" s="175"/>
      <c r="N317" s="176"/>
      <c r="O317" s="176"/>
      <c r="P317" s="176"/>
      <c r="Q317" s="176"/>
      <c r="R317" s="176"/>
      <c r="S317" s="176"/>
      <c r="T317" s="177"/>
      <c r="AT317" s="171" t="s">
        <v>145</v>
      </c>
      <c r="AU317" s="171" t="s">
        <v>81</v>
      </c>
      <c r="AV317" s="13" t="s">
        <v>81</v>
      </c>
      <c r="AW317" s="13" t="s">
        <v>33</v>
      </c>
      <c r="AX317" s="13" t="s">
        <v>72</v>
      </c>
      <c r="AY317" s="171" t="s">
        <v>135</v>
      </c>
    </row>
    <row r="318" spans="2:51" s="14" customFormat="1" ht="11.25">
      <c r="B318" s="178"/>
      <c r="D318" s="163" t="s">
        <v>145</v>
      </c>
      <c r="E318" s="179" t="s">
        <v>3</v>
      </c>
      <c r="F318" s="180" t="s">
        <v>173</v>
      </c>
      <c r="H318" s="181">
        <v>28.7</v>
      </c>
      <c r="I318" s="182"/>
      <c r="L318" s="178"/>
      <c r="M318" s="183"/>
      <c r="N318" s="184"/>
      <c r="O318" s="184"/>
      <c r="P318" s="184"/>
      <c r="Q318" s="184"/>
      <c r="R318" s="184"/>
      <c r="S318" s="184"/>
      <c r="T318" s="185"/>
      <c r="AT318" s="179" t="s">
        <v>145</v>
      </c>
      <c r="AU318" s="179" t="s">
        <v>81</v>
      </c>
      <c r="AV318" s="14" t="s">
        <v>143</v>
      </c>
      <c r="AW318" s="14" t="s">
        <v>33</v>
      </c>
      <c r="AX318" s="14" t="s">
        <v>79</v>
      </c>
      <c r="AY318" s="179" t="s">
        <v>135</v>
      </c>
    </row>
    <row r="319" spans="2:51" s="13" customFormat="1" ht="11.25">
      <c r="B319" s="170"/>
      <c r="D319" s="163" t="s">
        <v>145</v>
      </c>
      <c r="F319" s="172" t="s">
        <v>423</v>
      </c>
      <c r="H319" s="173">
        <v>31.57</v>
      </c>
      <c r="I319" s="174"/>
      <c r="L319" s="170"/>
      <c r="M319" s="175"/>
      <c r="N319" s="176"/>
      <c r="O319" s="176"/>
      <c r="P319" s="176"/>
      <c r="Q319" s="176"/>
      <c r="R319" s="176"/>
      <c r="S319" s="176"/>
      <c r="T319" s="177"/>
      <c r="AT319" s="171" t="s">
        <v>145</v>
      </c>
      <c r="AU319" s="171" t="s">
        <v>81</v>
      </c>
      <c r="AV319" s="13" t="s">
        <v>81</v>
      </c>
      <c r="AW319" s="13" t="s">
        <v>4</v>
      </c>
      <c r="AX319" s="13" t="s">
        <v>79</v>
      </c>
      <c r="AY319" s="171" t="s">
        <v>135</v>
      </c>
    </row>
    <row r="320" spans="2:65" s="1" customFormat="1" ht="36" customHeight="1">
      <c r="B320" s="148"/>
      <c r="C320" s="149" t="s">
        <v>424</v>
      </c>
      <c r="D320" s="149" t="s">
        <v>138</v>
      </c>
      <c r="E320" s="150" t="s">
        <v>425</v>
      </c>
      <c r="F320" s="151" t="s">
        <v>426</v>
      </c>
      <c r="G320" s="152" t="s">
        <v>245</v>
      </c>
      <c r="H320" s="153">
        <v>0.396</v>
      </c>
      <c r="I320" s="154"/>
      <c r="J320" s="155">
        <f>ROUND(I320*H320,2)</f>
        <v>0</v>
      </c>
      <c r="K320" s="151" t="s">
        <v>142</v>
      </c>
      <c r="L320" s="32"/>
      <c r="M320" s="156" t="s">
        <v>3</v>
      </c>
      <c r="N320" s="157" t="s">
        <v>43</v>
      </c>
      <c r="O320" s="52"/>
      <c r="P320" s="158">
        <f>O320*H320</f>
        <v>0</v>
      </c>
      <c r="Q320" s="158">
        <v>0</v>
      </c>
      <c r="R320" s="158">
        <f>Q320*H320</f>
        <v>0</v>
      </c>
      <c r="S320" s="158">
        <v>0</v>
      </c>
      <c r="T320" s="159">
        <f>S320*H320</f>
        <v>0</v>
      </c>
      <c r="AR320" s="160" t="s">
        <v>176</v>
      </c>
      <c r="AT320" s="160" t="s">
        <v>138</v>
      </c>
      <c r="AU320" s="160" t="s">
        <v>81</v>
      </c>
      <c r="AY320" s="17" t="s">
        <v>135</v>
      </c>
      <c r="BE320" s="161">
        <f>IF(N320="základní",J320,0)</f>
        <v>0</v>
      </c>
      <c r="BF320" s="161">
        <f>IF(N320="snížená",J320,0)</f>
        <v>0</v>
      </c>
      <c r="BG320" s="161">
        <f>IF(N320="zákl. přenesená",J320,0)</f>
        <v>0</v>
      </c>
      <c r="BH320" s="161">
        <f>IF(N320="sníž. přenesená",J320,0)</f>
        <v>0</v>
      </c>
      <c r="BI320" s="161">
        <f>IF(N320="nulová",J320,0)</f>
        <v>0</v>
      </c>
      <c r="BJ320" s="17" t="s">
        <v>79</v>
      </c>
      <c r="BK320" s="161">
        <f>ROUND(I320*H320,2)</f>
        <v>0</v>
      </c>
      <c r="BL320" s="17" t="s">
        <v>176</v>
      </c>
      <c r="BM320" s="160" t="s">
        <v>427</v>
      </c>
    </row>
    <row r="321" spans="2:63" s="11" customFormat="1" ht="22.9" customHeight="1">
      <c r="B321" s="135"/>
      <c r="D321" s="136" t="s">
        <v>71</v>
      </c>
      <c r="E321" s="146" t="s">
        <v>428</v>
      </c>
      <c r="F321" s="146" t="s">
        <v>429</v>
      </c>
      <c r="I321" s="138"/>
      <c r="J321" s="147">
        <f>BK321</f>
        <v>0</v>
      </c>
      <c r="L321" s="135"/>
      <c r="M321" s="140"/>
      <c r="N321" s="141"/>
      <c r="O321" s="141"/>
      <c r="P321" s="142">
        <f>SUM(P322:P351)</f>
        <v>0</v>
      </c>
      <c r="Q321" s="141"/>
      <c r="R321" s="142">
        <f>SUM(R322:R351)</f>
        <v>2.393836</v>
      </c>
      <c r="S321" s="141"/>
      <c r="T321" s="143">
        <f>SUM(T322:T351)</f>
        <v>1.593648</v>
      </c>
      <c r="AR321" s="136" t="s">
        <v>81</v>
      </c>
      <c r="AT321" s="144" t="s">
        <v>71</v>
      </c>
      <c r="AU321" s="144" t="s">
        <v>79</v>
      </c>
      <c r="AY321" s="136" t="s">
        <v>135</v>
      </c>
      <c r="BK321" s="145">
        <f>SUM(BK322:BK351)</f>
        <v>0</v>
      </c>
    </row>
    <row r="322" spans="2:65" s="1" customFormat="1" ht="36" customHeight="1">
      <c r="B322" s="148"/>
      <c r="C322" s="149" t="s">
        <v>430</v>
      </c>
      <c r="D322" s="149" t="s">
        <v>138</v>
      </c>
      <c r="E322" s="150" t="s">
        <v>431</v>
      </c>
      <c r="F322" s="151" t="s">
        <v>432</v>
      </c>
      <c r="G322" s="152" t="s">
        <v>162</v>
      </c>
      <c r="H322" s="153">
        <v>116.8</v>
      </c>
      <c r="I322" s="154"/>
      <c r="J322" s="155">
        <f>ROUND(I322*H322,2)</f>
        <v>0</v>
      </c>
      <c r="K322" s="151" t="s">
        <v>142</v>
      </c>
      <c r="L322" s="32"/>
      <c r="M322" s="156" t="s">
        <v>3</v>
      </c>
      <c r="N322" s="157" t="s">
        <v>43</v>
      </c>
      <c r="O322" s="52"/>
      <c r="P322" s="158">
        <f>O322*H322</f>
        <v>0</v>
      </c>
      <c r="Q322" s="158">
        <v>0.00605</v>
      </c>
      <c r="R322" s="158">
        <f>Q322*H322</f>
        <v>0.7066399999999999</v>
      </c>
      <c r="S322" s="158">
        <v>0</v>
      </c>
      <c r="T322" s="159">
        <f>S322*H322</f>
        <v>0</v>
      </c>
      <c r="AR322" s="160" t="s">
        <v>176</v>
      </c>
      <c r="AT322" s="160" t="s">
        <v>138</v>
      </c>
      <c r="AU322" s="160" t="s">
        <v>81</v>
      </c>
      <c r="AY322" s="17" t="s">
        <v>135</v>
      </c>
      <c r="BE322" s="161">
        <f>IF(N322="základní",J322,0)</f>
        <v>0</v>
      </c>
      <c r="BF322" s="161">
        <f>IF(N322="snížená",J322,0)</f>
        <v>0</v>
      </c>
      <c r="BG322" s="161">
        <f>IF(N322="zákl. přenesená",J322,0)</f>
        <v>0</v>
      </c>
      <c r="BH322" s="161">
        <f>IF(N322="sníž. přenesená",J322,0)</f>
        <v>0</v>
      </c>
      <c r="BI322" s="161">
        <f>IF(N322="nulová",J322,0)</f>
        <v>0</v>
      </c>
      <c r="BJ322" s="17" t="s">
        <v>79</v>
      </c>
      <c r="BK322" s="161">
        <f>ROUND(I322*H322,2)</f>
        <v>0</v>
      </c>
      <c r="BL322" s="17" t="s">
        <v>176</v>
      </c>
      <c r="BM322" s="160" t="s">
        <v>433</v>
      </c>
    </row>
    <row r="323" spans="2:51" s="12" customFormat="1" ht="11.25">
      <c r="B323" s="162"/>
      <c r="D323" s="163" t="s">
        <v>145</v>
      </c>
      <c r="E323" s="164" t="s">
        <v>3</v>
      </c>
      <c r="F323" s="165" t="s">
        <v>165</v>
      </c>
      <c r="H323" s="164" t="s">
        <v>3</v>
      </c>
      <c r="I323" s="166"/>
      <c r="L323" s="162"/>
      <c r="M323" s="167"/>
      <c r="N323" s="168"/>
      <c r="O323" s="168"/>
      <c r="P323" s="168"/>
      <c r="Q323" s="168"/>
      <c r="R323" s="168"/>
      <c r="S323" s="168"/>
      <c r="T323" s="169"/>
      <c r="AT323" s="164" t="s">
        <v>145</v>
      </c>
      <c r="AU323" s="164" t="s">
        <v>81</v>
      </c>
      <c r="AV323" s="12" t="s">
        <v>79</v>
      </c>
      <c r="AW323" s="12" t="s">
        <v>33</v>
      </c>
      <c r="AX323" s="12" t="s">
        <v>72</v>
      </c>
      <c r="AY323" s="164" t="s">
        <v>135</v>
      </c>
    </row>
    <row r="324" spans="2:51" s="13" customFormat="1" ht="11.25">
      <c r="B324" s="170"/>
      <c r="D324" s="163" t="s">
        <v>145</v>
      </c>
      <c r="E324" s="171" t="s">
        <v>3</v>
      </c>
      <c r="F324" s="172" t="s">
        <v>434</v>
      </c>
      <c r="H324" s="173">
        <v>61.6</v>
      </c>
      <c r="I324" s="174"/>
      <c r="L324" s="170"/>
      <c r="M324" s="175"/>
      <c r="N324" s="176"/>
      <c r="O324" s="176"/>
      <c r="P324" s="176"/>
      <c r="Q324" s="176"/>
      <c r="R324" s="176"/>
      <c r="S324" s="176"/>
      <c r="T324" s="177"/>
      <c r="AT324" s="171" t="s">
        <v>145</v>
      </c>
      <c r="AU324" s="171" t="s">
        <v>81</v>
      </c>
      <c r="AV324" s="13" t="s">
        <v>81</v>
      </c>
      <c r="AW324" s="13" t="s">
        <v>33</v>
      </c>
      <c r="AX324" s="13" t="s">
        <v>72</v>
      </c>
      <c r="AY324" s="171" t="s">
        <v>135</v>
      </c>
    </row>
    <row r="325" spans="2:51" s="12" customFormat="1" ht="11.25">
      <c r="B325" s="162"/>
      <c r="D325" s="163" t="s">
        <v>145</v>
      </c>
      <c r="E325" s="164" t="s">
        <v>3</v>
      </c>
      <c r="F325" s="165" t="s">
        <v>170</v>
      </c>
      <c r="H325" s="164" t="s">
        <v>3</v>
      </c>
      <c r="I325" s="166"/>
      <c r="L325" s="162"/>
      <c r="M325" s="167"/>
      <c r="N325" s="168"/>
      <c r="O325" s="168"/>
      <c r="P325" s="168"/>
      <c r="Q325" s="168"/>
      <c r="R325" s="168"/>
      <c r="S325" s="168"/>
      <c r="T325" s="169"/>
      <c r="AT325" s="164" t="s">
        <v>145</v>
      </c>
      <c r="AU325" s="164" t="s">
        <v>81</v>
      </c>
      <c r="AV325" s="12" t="s">
        <v>79</v>
      </c>
      <c r="AW325" s="12" t="s">
        <v>33</v>
      </c>
      <c r="AX325" s="12" t="s">
        <v>72</v>
      </c>
      <c r="AY325" s="164" t="s">
        <v>135</v>
      </c>
    </row>
    <row r="326" spans="2:51" s="13" customFormat="1" ht="11.25">
      <c r="B326" s="170"/>
      <c r="D326" s="163" t="s">
        <v>145</v>
      </c>
      <c r="E326" s="171" t="s">
        <v>3</v>
      </c>
      <c r="F326" s="172" t="s">
        <v>435</v>
      </c>
      <c r="H326" s="173">
        <v>25.2</v>
      </c>
      <c r="I326" s="174"/>
      <c r="L326" s="170"/>
      <c r="M326" s="175"/>
      <c r="N326" s="176"/>
      <c r="O326" s="176"/>
      <c r="P326" s="176"/>
      <c r="Q326" s="176"/>
      <c r="R326" s="176"/>
      <c r="S326" s="176"/>
      <c r="T326" s="177"/>
      <c r="AT326" s="171" t="s">
        <v>145</v>
      </c>
      <c r="AU326" s="171" t="s">
        <v>81</v>
      </c>
      <c r="AV326" s="13" t="s">
        <v>81</v>
      </c>
      <c r="AW326" s="13" t="s">
        <v>33</v>
      </c>
      <c r="AX326" s="13" t="s">
        <v>72</v>
      </c>
      <c r="AY326" s="171" t="s">
        <v>135</v>
      </c>
    </row>
    <row r="327" spans="2:51" s="12" customFormat="1" ht="11.25">
      <c r="B327" s="162"/>
      <c r="D327" s="163" t="s">
        <v>145</v>
      </c>
      <c r="E327" s="164" t="s">
        <v>3</v>
      </c>
      <c r="F327" s="165" t="s">
        <v>172</v>
      </c>
      <c r="H327" s="164" t="s">
        <v>3</v>
      </c>
      <c r="I327" s="166"/>
      <c r="L327" s="162"/>
      <c r="M327" s="167"/>
      <c r="N327" s="168"/>
      <c r="O327" s="168"/>
      <c r="P327" s="168"/>
      <c r="Q327" s="168"/>
      <c r="R327" s="168"/>
      <c r="S327" s="168"/>
      <c r="T327" s="169"/>
      <c r="AT327" s="164" t="s">
        <v>145</v>
      </c>
      <c r="AU327" s="164" t="s">
        <v>81</v>
      </c>
      <c r="AV327" s="12" t="s">
        <v>79</v>
      </c>
      <c r="AW327" s="12" t="s">
        <v>33</v>
      </c>
      <c r="AX327" s="12" t="s">
        <v>72</v>
      </c>
      <c r="AY327" s="164" t="s">
        <v>135</v>
      </c>
    </row>
    <row r="328" spans="2:51" s="13" customFormat="1" ht="11.25">
      <c r="B328" s="170"/>
      <c r="D328" s="163" t="s">
        <v>145</v>
      </c>
      <c r="E328" s="171" t="s">
        <v>3</v>
      </c>
      <c r="F328" s="172" t="s">
        <v>436</v>
      </c>
      <c r="H328" s="173">
        <v>30</v>
      </c>
      <c r="I328" s="174"/>
      <c r="L328" s="170"/>
      <c r="M328" s="175"/>
      <c r="N328" s="176"/>
      <c r="O328" s="176"/>
      <c r="P328" s="176"/>
      <c r="Q328" s="176"/>
      <c r="R328" s="176"/>
      <c r="S328" s="176"/>
      <c r="T328" s="177"/>
      <c r="AT328" s="171" t="s">
        <v>145</v>
      </c>
      <c r="AU328" s="171" t="s">
        <v>81</v>
      </c>
      <c r="AV328" s="13" t="s">
        <v>81</v>
      </c>
      <c r="AW328" s="13" t="s">
        <v>33</v>
      </c>
      <c r="AX328" s="13" t="s">
        <v>72</v>
      </c>
      <c r="AY328" s="171" t="s">
        <v>135</v>
      </c>
    </row>
    <row r="329" spans="2:51" s="14" customFormat="1" ht="11.25">
      <c r="B329" s="178"/>
      <c r="D329" s="163" t="s">
        <v>145</v>
      </c>
      <c r="E329" s="179" t="s">
        <v>3</v>
      </c>
      <c r="F329" s="180" t="s">
        <v>173</v>
      </c>
      <c r="H329" s="181">
        <v>116.8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145</v>
      </c>
      <c r="AU329" s="179" t="s">
        <v>81</v>
      </c>
      <c r="AV329" s="14" t="s">
        <v>143</v>
      </c>
      <c r="AW329" s="14" t="s">
        <v>33</v>
      </c>
      <c r="AX329" s="14" t="s">
        <v>79</v>
      </c>
      <c r="AY329" s="179" t="s">
        <v>135</v>
      </c>
    </row>
    <row r="330" spans="2:65" s="1" customFormat="1" ht="24" customHeight="1">
      <c r="B330" s="148"/>
      <c r="C330" s="188" t="s">
        <v>437</v>
      </c>
      <c r="D330" s="188" t="s">
        <v>292</v>
      </c>
      <c r="E330" s="189" t="s">
        <v>438</v>
      </c>
      <c r="F330" s="190" t="s">
        <v>439</v>
      </c>
      <c r="G330" s="191" t="s">
        <v>162</v>
      </c>
      <c r="H330" s="192">
        <v>128.48</v>
      </c>
      <c r="I330" s="193"/>
      <c r="J330" s="194">
        <f>ROUND(I330*H330,2)</f>
        <v>0</v>
      </c>
      <c r="K330" s="190" t="s">
        <v>142</v>
      </c>
      <c r="L330" s="195"/>
      <c r="M330" s="196" t="s">
        <v>3</v>
      </c>
      <c r="N330" s="197" t="s">
        <v>43</v>
      </c>
      <c r="O330" s="52"/>
      <c r="P330" s="158">
        <f>O330*H330</f>
        <v>0</v>
      </c>
      <c r="Q330" s="158">
        <v>0.0129</v>
      </c>
      <c r="R330" s="158">
        <f>Q330*H330</f>
        <v>1.657392</v>
      </c>
      <c r="S330" s="158">
        <v>0</v>
      </c>
      <c r="T330" s="159">
        <f>S330*H330</f>
        <v>0</v>
      </c>
      <c r="AR330" s="160" t="s">
        <v>295</v>
      </c>
      <c r="AT330" s="160" t="s">
        <v>292</v>
      </c>
      <c r="AU330" s="160" t="s">
        <v>81</v>
      </c>
      <c r="AY330" s="17" t="s">
        <v>135</v>
      </c>
      <c r="BE330" s="161">
        <f>IF(N330="základní",J330,0)</f>
        <v>0</v>
      </c>
      <c r="BF330" s="161">
        <f>IF(N330="snížená",J330,0)</f>
        <v>0</v>
      </c>
      <c r="BG330" s="161">
        <f>IF(N330="zákl. přenesená",J330,0)</f>
        <v>0</v>
      </c>
      <c r="BH330" s="161">
        <f>IF(N330="sníž. přenesená",J330,0)</f>
        <v>0</v>
      </c>
      <c r="BI330" s="161">
        <f>IF(N330="nulová",J330,0)</f>
        <v>0</v>
      </c>
      <c r="BJ330" s="17" t="s">
        <v>79</v>
      </c>
      <c r="BK330" s="161">
        <f>ROUND(I330*H330,2)</f>
        <v>0</v>
      </c>
      <c r="BL330" s="17" t="s">
        <v>176</v>
      </c>
      <c r="BM330" s="160" t="s">
        <v>440</v>
      </c>
    </row>
    <row r="331" spans="2:51" s="13" customFormat="1" ht="11.25">
      <c r="B331" s="170"/>
      <c r="D331" s="163" t="s">
        <v>145</v>
      </c>
      <c r="F331" s="172" t="s">
        <v>441</v>
      </c>
      <c r="H331" s="173">
        <v>128.48</v>
      </c>
      <c r="I331" s="174"/>
      <c r="L331" s="170"/>
      <c r="M331" s="175"/>
      <c r="N331" s="176"/>
      <c r="O331" s="176"/>
      <c r="P331" s="176"/>
      <c r="Q331" s="176"/>
      <c r="R331" s="176"/>
      <c r="S331" s="176"/>
      <c r="T331" s="177"/>
      <c r="AT331" s="171" t="s">
        <v>145</v>
      </c>
      <c r="AU331" s="171" t="s">
        <v>81</v>
      </c>
      <c r="AV331" s="13" t="s">
        <v>81</v>
      </c>
      <c r="AW331" s="13" t="s">
        <v>4</v>
      </c>
      <c r="AX331" s="13" t="s">
        <v>79</v>
      </c>
      <c r="AY331" s="171" t="s">
        <v>135</v>
      </c>
    </row>
    <row r="332" spans="2:65" s="1" customFormat="1" ht="16.5" customHeight="1">
      <c r="B332" s="148"/>
      <c r="C332" s="149" t="s">
        <v>442</v>
      </c>
      <c r="D332" s="149" t="s">
        <v>138</v>
      </c>
      <c r="E332" s="150" t="s">
        <v>443</v>
      </c>
      <c r="F332" s="151" t="s">
        <v>444</v>
      </c>
      <c r="G332" s="152" t="s">
        <v>162</v>
      </c>
      <c r="H332" s="153">
        <v>58.59</v>
      </c>
      <c r="I332" s="154"/>
      <c r="J332" s="155">
        <f>ROUND(I332*H332,2)</f>
        <v>0</v>
      </c>
      <c r="K332" s="151" t="s">
        <v>142</v>
      </c>
      <c r="L332" s="32"/>
      <c r="M332" s="156" t="s">
        <v>3</v>
      </c>
      <c r="N332" s="157" t="s">
        <v>43</v>
      </c>
      <c r="O332" s="52"/>
      <c r="P332" s="158">
        <f>O332*H332</f>
        <v>0</v>
      </c>
      <c r="Q332" s="158">
        <v>0</v>
      </c>
      <c r="R332" s="158">
        <f>Q332*H332</f>
        <v>0</v>
      </c>
      <c r="S332" s="158">
        <v>0.0272</v>
      </c>
      <c r="T332" s="159">
        <f>S332*H332</f>
        <v>1.593648</v>
      </c>
      <c r="AR332" s="160" t="s">
        <v>176</v>
      </c>
      <c r="AT332" s="160" t="s">
        <v>138</v>
      </c>
      <c r="AU332" s="160" t="s">
        <v>81</v>
      </c>
      <c r="AY332" s="17" t="s">
        <v>135</v>
      </c>
      <c r="BE332" s="161">
        <f>IF(N332="základní",J332,0)</f>
        <v>0</v>
      </c>
      <c r="BF332" s="161">
        <f>IF(N332="snížená",J332,0)</f>
        <v>0</v>
      </c>
      <c r="BG332" s="161">
        <f>IF(N332="zákl. přenesená",J332,0)</f>
        <v>0</v>
      </c>
      <c r="BH332" s="161">
        <f>IF(N332="sníž. přenesená",J332,0)</f>
        <v>0</v>
      </c>
      <c r="BI332" s="161">
        <f>IF(N332="nulová",J332,0)</f>
        <v>0</v>
      </c>
      <c r="BJ332" s="17" t="s">
        <v>79</v>
      </c>
      <c r="BK332" s="161">
        <f>ROUND(I332*H332,2)</f>
        <v>0</v>
      </c>
      <c r="BL332" s="17" t="s">
        <v>176</v>
      </c>
      <c r="BM332" s="160" t="s">
        <v>445</v>
      </c>
    </row>
    <row r="333" spans="2:51" s="12" customFormat="1" ht="11.25">
      <c r="B333" s="162"/>
      <c r="D333" s="163" t="s">
        <v>145</v>
      </c>
      <c r="E333" s="164" t="s">
        <v>3</v>
      </c>
      <c r="F333" s="165" t="s">
        <v>165</v>
      </c>
      <c r="H333" s="164" t="s">
        <v>3</v>
      </c>
      <c r="I333" s="166"/>
      <c r="L333" s="162"/>
      <c r="M333" s="167"/>
      <c r="N333" s="168"/>
      <c r="O333" s="168"/>
      <c r="P333" s="168"/>
      <c r="Q333" s="168"/>
      <c r="R333" s="168"/>
      <c r="S333" s="168"/>
      <c r="T333" s="169"/>
      <c r="AT333" s="164" t="s">
        <v>145</v>
      </c>
      <c r="AU333" s="164" t="s">
        <v>81</v>
      </c>
      <c r="AV333" s="12" t="s">
        <v>79</v>
      </c>
      <c r="AW333" s="12" t="s">
        <v>33</v>
      </c>
      <c r="AX333" s="12" t="s">
        <v>72</v>
      </c>
      <c r="AY333" s="164" t="s">
        <v>135</v>
      </c>
    </row>
    <row r="334" spans="2:51" s="13" customFormat="1" ht="11.25">
      <c r="B334" s="170"/>
      <c r="D334" s="163" t="s">
        <v>145</v>
      </c>
      <c r="E334" s="171" t="s">
        <v>3</v>
      </c>
      <c r="F334" s="172" t="s">
        <v>166</v>
      </c>
      <c r="H334" s="173">
        <v>8.1</v>
      </c>
      <c r="I334" s="174"/>
      <c r="L334" s="170"/>
      <c r="M334" s="175"/>
      <c r="N334" s="176"/>
      <c r="O334" s="176"/>
      <c r="P334" s="176"/>
      <c r="Q334" s="176"/>
      <c r="R334" s="176"/>
      <c r="S334" s="176"/>
      <c r="T334" s="177"/>
      <c r="AT334" s="171" t="s">
        <v>145</v>
      </c>
      <c r="AU334" s="171" t="s">
        <v>81</v>
      </c>
      <c r="AV334" s="13" t="s">
        <v>81</v>
      </c>
      <c r="AW334" s="13" t="s">
        <v>33</v>
      </c>
      <c r="AX334" s="13" t="s">
        <v>72</v>
      </c>
      <c r="AY334" s="171" t="s">
        <v>135</v>
      </c>
    </row>
    <row r="335" spans="2:51" s="13" customFormat="1" ht="11.25">
      <c r="B335" s="170"/>
      <c r="D335" s="163" t="s">
        <v>145</v>
      </c>
      <c r="E335" s="171" t="s">
        <v>3</v>
      </c>
      <c r="F335" s="172" t="s">
        <v>167</v>
      </c>
      <c r="H335" s="173">
        <v>14.25</v>
      </c>
      <c r="I335" s="174"/>
      <c r="L335" s="170"/>
      <c r="M335" s="175"/>
      <c r="N335" s="176"/>
      <c r="O335" s="176"/>
      <c r="P335" s="176"/>
      <c r="Q335" s="176"/>
      <c r="R335" s="176"/>
      <c r="S335" s="176"/>
      <c r="T335" s="177"/>
      <c r="AT335" s="171" t="s">
        <v>145</v>
      </c>
      <c r="AU335" s="171" t="s">
        <v>81</v>
      </c>
      <c r="AV335" s="13" t="s">
        <v>81</v>
      </c>
      <c r="AW335" s="13" t="s">
        <v>33</v>
      </c>
      <c r="AX335" s="13" t="s">
        <v>72</v>
      </c>
      <c r="AY335" s="171" t="s">
        <v>135</v>
      </c>
    </row>
    <row r="336" spans="2:51" s="13" customFormat="1" ht="11.25">
      <c r="B336" s="170"/>
      <c r="D336" s="163" t="s">
        <v>145</v>
      </c>
      <c r="E336" s="171" t="s">
        <v>3</v>
      </c>
      <c r="F336" s="172" t="s">
        <v>168</v>
      </c>
      <c r="H336" s="173">
        <v>17.34</v>
      </c>
      <c r="I336" s="174"/>
      <c r="L336" s="170"/>
      <c r="M336" s="175"/>
      <c r="N336" s="176"/>
      <c r="O336" s="176"/>
      <c r="P336" s="176"/>
      <c r="Q336" s="176"/>
      <c r="R336" s="176"/>
      <c r="S336" s="176"/>
      <c r="T336" s="177"/>
      <c r="AT336" s="171" t="s">
        <v>145</v>
      </c>
      <c r="AU336" s="171" t="s">
        <v>81</v>
      </c>
      <c r="AV336" s="13" t="s">
        <v>81</v>
      </c>
      <c r="AW336" s="13" t="s">
        <v>33</v>
      </c>
      <c r="AX336" s="13" t="s">
        <v>72</v>
      </c>
      <c r="AY336" s="171" t="s">
        <v>135</v>
      </c>
    </row>
    <row r="337" spans="2:51" s="13" customFormat="1" ht="11.25">
      <c r="B337" s="170"/>
      <c r="D337" s="163" t="s">
        <v>145</v>
      </c>
      <c r="E337" s="171" t="s">
        <v>3</v>
      </c>
      <c r="F337" s="172" t="s">
        <v>169</v>
      </c>
      <c r="H337" s="173">
        <v>4.5</v>
      </c>
      <c r="I337" s="174"/>
      <c r="L337" s="170"/>
      <c r="M337" s="175"/>
      <c r="N337" s="176"/>
      <c r="O337" s="176"/>
      <c r="P337" s="176"/>
      <c r="Q337" s="176"/>
      <c r="R337" s="176"/>
      <c r="S337" s="176"/>
      <c r="T337" s="177"/>
      <c r="AT337" s="171" t="s">
        <v>145</v>
      </c>
      <c r="AU337" s="171" t="s">
        <v>81</v>
      </c>
      <c r="AV337" s="13" t="s">
        <v>81</v>
      </c>
      <c r="AW337" s="13" t="s">
        <v>33</v>
      </c>
      <c r="AX337" s="13" t="s">
        <v>72</v>
      </c>
      <c r="AY337" s="171" t="s">
        <v>135</v>
      </c>
    </row>
    <row r="338" spans="2:51" s="12" customFormat="1" ht="11.25">
      <c r="B338" s="162"/>
      <c r="D338" s="163" t="s">
        <v>145</v>
      </c>
      <c r="E338" s="164" t="s">
        <v>3</v>
      </c>
      <c r="F338" s="165" t="s">
        <v>170</v>
      </c>
      <c r="H338" s="164" t="s">
        <v>3</v>
      </c>
      <c r="I338" s="166"/>
      <c r="L338" s="162"/>
      <c r="M338" s="167"/>
      <c r="N338" s="168"/>
      <c r="O338" s="168"/>
      <c r="P338" s="168"/>
      <c r="Q338" s="168"/>
      <c r="R338" s="168"/>
      <c r="S338" s="168"/>
      <c r="T338" s="169"/>
      <c r="AT338" s="164" t="s">
        <v>145</v>
      </c>
      <c r="AU338" s="164" t="s">
        <v>81</v>
      </c>
      <c r="AV338" s="12" t="s">
        <v>79</v>
      </c>
      <c r="AW338" s="12" t="s">
        <v>33</v>
      </c>
      <c r="AX338" s="12" t="s">
        <v>72</v>
      </c>
      <c r="AY338" s="164" t="s">
        <v>135</v>
      </c>
    </row>
    <row r="339" spans="2:51" s="13" customFormat="1" ht="11.25">
      <c r="B339" s="170"/>
      <c r="D339" s="163" t="s">
        <v>145</v>
      </c>
      <c r="E339" s="171" t="s">
        <v>3</v>
      </c>
      <c r="F339" s="172" t="s">
        <v>171</v>
      </c>
      <c r="H339" s="173">
        <v>14.4</v>
      </c>
      <c r="I339" s="174"/>
      <c r="L339" s="170"/>
      <c r="M339" s="175"/>
      <c r="N339" s="176"/>
      <c r="O339" s="176"/>
      <c r="P339" s="176"/>
      <c r="Q339" s="176"/>
      <c r="R339" s="176"/>
      <c r="S339" s="176"/>
      <c r="T339" s="177"/>
      <c r="AT339" s="171" t="s">
        <v>145</v>
      </c>
      <c r="AU339" s="171" t="s">
        <v>81</v>
      </c>
      <c r="AV339" s="13" t="s">
        <v>81</v>
      </c>
      <c r="AW339" s="13" t="s">
        <v>33</v>
      </c>
      <c r="AX339" s="13" t="s">
        <v>72</v>
      </c>
      <c r="AY339" s="171" t="s">
        <v>135</v>
      </c>
    </row>
    <row r="340" spans="2:51" s="14" customFormat="1" ht="11.25">
      <c r="B340" s="178"/>
      <c r="D340" s="163" t="s">
        <v>145</v>
      </c>
      <c r="E340" s="179" t="s">
        <v>3</v>
      </c>
      <c r="F340" s="180" t="s">
        <v>173</v>
      </c>
      <c r="H340" s="181">
        <v>58.59</v>
      </c>
      <c r="I340" s="182"/>
      <c r="L340" s="178"/>
      <c r="M340" s="183"/>
      <c r="N340" s="184"/>
      <c r="O340" s="184"/>
      <c r="P340" s="184"/>
      <c r="Q340" s="184"/>
      <c r="R340" s="184"/>
      <c r="S340" s="184"/>
      <c r="T340" s="185"/>
      <c r="AT340" s="179" t="s">
        <v>145</v>
      </c>
      <c r="AU340" s="179" t="s">
        <v>81</v>
      </c>
      <c r="AV340" s="14" t="s">
        <v>143</v>
      </c>
      <c r="AW340" s="14" t="s">
        <v>33</v>
      </c>
      <c r="AX340" s="14" t="s">
        <v>79</v>
      </c>
      <c r="AY340" s="179" t="s">
        <v>135</v>
      </c>
    </row>
    <row r="341" spans="2:65" s="1" customFormat="1" ht="24" customHeight="1">
      <c r="B341" s="148"/>
      <c r="C341" s="149" t="s">
        <v>446</v>
      </c>
      <c r="D341" s="149" t="s">
        <v>138</v>
      </c>
      <c r="E341" s="150" t="s">
        <v>447</v>
      </c>
      <c r="F341" s="151" t="s">
        <v>448</v>
      </c>
      <c r="G341" s="152" t="s">
        <v>149</v>
      </c>
      <c r="H341" s="153">
        <v>48</v>
      </c>
      <c r="I341" s="154"/>
      <c r="J341" s="155">
        <f>ROUND(I341*H341,2)</f>
        <v>0</v>
      </c>
      <c r="K341" s="151" t="s">
        <v>142</v>
      </c>
      <c r="L341" s="32"/>
      <c r="M341" s="156" t="s">
        <v>3</v>
      </c>
      <c r="N341" s="157" t="s">
        <v>43</v>
      </c>
      <c r="O341" s="52"/>
      <c r="P341" s="158">
        <f>O341*H341</f>
        <v>0</v>
      </c>
      <c r="Q341" s="158">
        <v>0.00031</v>
      </c>
      <c r="R341" s="158">
        <f>Q341*H341</f>
        <v>0.01488</v>
      </c>
      <c r="S341" s="158">
        <v>0</v>
      </c>
      <c r="T341" s="159">
        <f>S341*H341</f>
        <v>0</v>
      </c>
      <c r="AR341" s="160" t="s">
        <v>176</v>
      </c>
      <c r="AT341" s="160" t="s">
        <v>138</v>
      </c>
      <c r="AU341" s="160" t="s">
        <v>81</v>
      </c>
      <c r="AY341" s="17" t="s">
        <v>135</v>
      </c>
      <c r="BE341" s="161">
        <f>IF(N341="základní",J341,0)</f>
        <v>0</v>
      </c>
      <c r="BF341" s="161">
        <f>IF(N341="snížená",J341,0)</f>
        <v>0</v>
      </c>
      <c r="BG341" s="161">
        <f>IF(N341="zákl. přenesená",J341,0)</f>
        <v>0</v>
      </c>
      <c r="BH341" s="161">
        <f>IF(N341="sníž. přenesená",J341,0)</f>
        <v>0</v>
      </c>
      <c r="BI341" s="161">
        <f>IF(N341="nulová",J341,0)</f>
        <v>0</v>
      </c>
      <c r="BJ341" s="17" t="s">
        <v>79</v>
      </c>
      <c r="BK341" s="161">
        <f>ROUND(I341*H341,2)</f>
        <v>0</v>
      </c>
      <c r="BL341" s="17" t="s">
        <v>176</v>
      </c>
      <c r="BM341" s="160" t="s">
        <v>449</v>
      </c>
    </row>
    <row r="342" spans="2:51" s="13" customFormat="1" ht="11.25">
      <c r="B342" s="170"/>
      <c r="D342" s="163" t="s">
        <v>145</v>
      </c>
      <c r="E342" s="171" t="s">
        <v>3</v>
      </c>
      <c r="F342" s="172" t="s">
        <v>450</v>
      </c>
      <c r="H342" s="173">
        <v>48</v>
      </c>
      <c r="I342" s="174"/>
      <c r="L342" s="170"/>
      <c r="M342" s="175"/>
      <c r="N342" s="176"/>
      <c r="O342" s="176"/>
      <c r="P342" s="176"/>
      <c r="Q342" s="176"/>
      <c r="R342" s="176"/>
      <c r="S342" s="176"/>
      <c r="T342" s="177"/>
      <c r="AT342" s="171" t="s">
        <v>145</v>
      </c>
      <c r="AU342" s="171" t="s">
        <v>81</v>
      </c>
      <c r="AV342" s="13" t="s">
        <v>81</v>
      </c>
      <c r="AW342" s="13" t="s">
        <v>33</v>
      </c>
      <c r="AX342" s="13" t="s">
        <v>79</v>
      </c>
      <c r="AY342" s="171" t="s">
        <v>135</v>
      </c>
    </row>
    <row r="343" spans="2:65" s="1" customFormat="1" ht="24" customHeight="1">
      <c r="B343" s="148"/>
      <c r="C343" s="149" t="s">
        <v>451</v>
      </c>
      <c r="D343" s="149" t="s">
        <v>138</v>
      </c>
      <c r="E343" s="150" t="s">
        <v>452</v>
      </c>
      <c r="F343" s="151" t="s">
        <v>453</v>
      </c>
      <c r="G343" s="152" t="s">
        <v>149</v>
      </c>
      <c r="H343" s="153">
        <v>57.4</v>
      </c>
      <c r="I343" s="154"/>
      <c r="J343" s="155">
        <f>ROUND(I343*H343,2)</f>
        <v>0</v>
      </c>
      <c r="K343" s="151" t="s">
        <v>142</v>
      </c>
      <c r="L343" s="32"/>
      <c r="M343" s="156" t="s">
        <v>3</v>
      </c>
      <c r="N343" s="157" t="s">
        <v>43</v>
      </c>
      <c r="O343" s="52"/>
      <c r="P343" s="158">
        <f>O343*H343</f>
        <v>0</v>
      </c>
      <c r="Q343" s="158">
        <v>0.00026</v>
      </c>
      <c r="R343" s="158">
        <f>Q343*H343</f>
        <v>0.014923999999999998</v>
      </c>
      <c r="S343" s="158">
        <v>0</v>
      </c>
      <c r="T343" s="159">
        <f>S343*H343</f>
        <v>0</v>
      </c>
      <c r="AR343" s="160" t="s">
        <v>176</v>
      </c>
      <c r="AT343" s="160" t="s">
        <v>138</v>
      </c>
      <c r="AU343" s="160" t="s">
        <v>81</v>
      </c>
      <c r="AY343" s="17" t="s">
        <v>135</v>
      </c>
      <c r="BE343" s="161">
        <f>IF(N343="základní",J343,0)</f>
        <v>0</v>
      </c>
      <c r="BF343" s="161">
        <f>IF(N343="snížená",J343,0)</f>
        <v>0</v>
      </c>
      <c r="BG343" s="161">
        <f>IF(N343="zákl. přenesená",J343,0)</f>
        <v>0</v>
      </c>
      <c r="BH343" s="161">
        <f>IF(N343="sníž. přenesená",J343,0)</f>
        <v>0</v>
      </c>
      <c r="BI343" s="161">
        <f>IF(N343="nulová",J343,0)</f>
        <v>0</v>
      </c>
      <c r="BJ343" s="17" t="s">
        <v>79</v>
      </c>
      <c r="BK343" s="161">
        <f>ROUND(I343*H343,2)</f>
        <v>0</v>
      </c>
      <c r="BL343" s="17" t="s">
        <v>176</v>
      </c>
      <c r="BM343" s="160" t="s">
        <v>454</v>
      </c>
    </row>
    <row r="344" spans="2:51" s="12" customFormat="1" ht="11.25">
      <c r="B344" s="162"/>
      <c r="D344" s="163" t="s">
        <v>145</v>
      </c>
      <c r="E344" s="164" t="s">
        <v>3</v>
      </c>
      <c r="F344" s="165" t="s">
        <v>165</v>
      </c>
      <c r="H344" s="164" t="s">
        <v>3</v>
      </c>
      <c r="I344" s="166"/>
      <c r="L344" s="162"/>
      <c r="M344" s="167"/>
      <c r="N344" s="168"/>
      <c r="O344" s="168"/>
      <c r="P344" s="168"/>
      <c r="Q344" s="168"/>
      <c r="R344" s="168"/>
      <c r="S344" s="168"/>
      <c r="T344" s="169"/>
      <c r="AT344" s="164" t="s">
        <v>145</v>
      </c>
      <c r="AU344" s="164" t="s">
        <v>81</v>
      </c>
      <c r="AV344" s="12" t="s">
        <v>79</v>
      </c>
      <c r="AW344" s="12" t="s">
        <v>33</v>
      </c>
      <c r="AX344" s="12" t="s">
        <v>72</v>
      </c>
      <c r="AY344" s="164" t="s">
        <v>135</v>
      </c>
    </row>
    <row r="345" spans="2:51" s="13" customFormat="1" ht="11.25">
      <c r="B345" s="170"/>
      <c r="D345" s="163" t="s">
        <v>145</v>
      </c>
      <c r="E345" s="171" t="s">
        <v>3</v>
      </c>
      <c r="F345" s="172" t="s">
        <v>455</v>
      </c>
      <c r="H345" s="173">
        <v>29.8</v>
      </c>
      <c r="I345" s="174"/>
      <c r="L345" s="170"/>
      <c r="M345" s="175"/>
      <c r="N345" s="176"/>
      <c r="O345" s="176"/>
      <c r="P345" s="176"/>
      <c r="Q345" s="176"/>
      <c r="R345" s="176"/>
      <c r="S345" s="176"/>
      <c r="T345" s="177"/>
      <c r="AT345" s="171" t="s">
        <v>145</v>
      </c>
      <c r="AU345" s="171" t="s">
        <v>81</v>
      </c>
      <c r="AV345" s="13" t="s">
        <v>81</v>
      </c>
      <c r="AW345" s="13" t="s">
        <v>33</v>
      </c>
      <c r="AX345" s="13" t="s">
        <v>72</v>
      </c>
      <c r="AY345" s="171" t="s">
        <v>135</v>
      </c>
    </row>
    <row r="346" spans="2:51" s="12" customFormat="1" ht="11.25">
      <c r="B346" s="162"/>
      <c r="D346" s="163" t="s">
        <v>145</v>
      </c>
      <c r="E346" s="164" t="s">
        <v>3</v>
      </c>
      <c r="F346" s="165" t="s">
        <v>170</v>
      </c>
      <c r="H346" s="164" t="s">
        <v>3</v>
      </c>
      <c r="I346" s="166"/>
      <c r="L346" s="162"/>
      <c r="M346" s="167"/>
      <c r="N346" s="168"/>
      <c r="O346" s="168"/>
      <c r="P346" s="168"/>
      <c r="Q346" s="168"/>
      <c r="R346" s="168"/>
      <c r="S346" s="168"/>
      <c r="T346" s="169"/>
      <c r="AT346" s="164" t="s">
        <v>145</v>
      </c>
      <c r="AU346" s="164" t="s">
        <v>81</v>
      </c>
      <c r="AV346" s="12" t="s">
        <v>79</v>
      </c>
      <c r="AW346" s="12" t="s">
        <v>33</v>
      </c>
      <c r="AX346" s="12" t="s">
        <v>72</v>
      </c>
      <c r="AY346" s="164" t="s">
        <v>135</v>
      </c>
    </row>
    <row r="347" spans="2:51" s="13" customFormat="1" ht="11.25">
      <c r="B347" s="170"/>
      <c r="D347" s="163" t="s">
        <v>145</v>
      </c>
      <c r="E347" s="171" t="s">
        <v>3</v>
      </c>
      <c r="F347" s="172" t="s">
        <v>456</v>
      </c>
      <c r="H347" s="173">
        <v>12.6</v>
      </c>
      <c r="I347" s="174"/>
      <c r="L347" s="170"/>
      <c r="M347" s="175"/>
      <c r="N347" s="176"/>
      <c r="O347" s="176"/>
      <c r="P347" s="176"/>
      <c r="Q347" s="176"/>
      <c r="R347" s="176"/>
      <c r="S347" s="176"/>
      <c r="T347" s="177"/>
      <c r="AT347" s="171" t="s">
        <v>145</v>
      </c>
      <c r="AU347" s="171" t="s">
        <v>81</v>
      </c>
      <c r="AV347" s="13" t="s">
        <v>81</v>
      </c>
      <c r="AW347" s="13" t="s">
        <v>33</v>
      </c>
      <c r="AX347" s="13" t="s">
        <v>72</v>
      </c>
      <c r="AY347" s="171" t="s">
        <v>135</v>
      </c>
    </row>
    <row r="348" spans="2:51" s="12" customFormat="1" ht="11.25">
      <c r="B348" s="162"/>
      <c r="D348" s="163" t="s">
        <v>145</v>
      </c>
      <c r="E348" s="164" t="s">
        <v>3</v>
      </c>
      <c r="F348" s="165" t="s">
        <v>172</v>
      </c>
      <c r="H348" s="164" t="s">
        <v>3</v>
      </c>
      <c r="I348" s="166"/>
      <c r="L348" s="162"/>
      <c r="M348" s="167"/>
      <c r="N348" s="168"/>
      <c r="O348" s="168"/>
      <c r="P348" s="168"/>
      <c r="Q348" s="168"/>
      <c r="R348" s="168"/>
      <c r="S348" s="168"/>
      <c r="T348" s="169"/>
      <c r="AT348" s="164" t="s">
        <v>145</v>
      </c>
      <c r="AU348" s="164" t="s">
        <v>81</v>
      </c>
      <c r="AV348" s="12" t="s">
        <v>79</v>
      </c>
      <c r="AW348" s="12" t="s">
        <v>33</v>
      </c>
      <c r="AX348" s="12" t="s">
        <v>72</v>
      </c>
      <c r="AY348" s="164" t="s">
        <v>135</v>
      </c>
    </row>
    <row r="349" spans="2:51" s="13" customFormat="1" ht="11.25">
      <c r="B349" s="170"/>
      <c r="D349" s="163" t="s">
        <v>145</v>
      </c>
      <c r="E349" s="171" t="s">
        <v>3</v>
      </c>
      <c r="F349" s="172" t="s">
        <v>457</v>
      </c>
      <c r="H349" s="173">
        <v>15</v>
      </c>
      <c r="I349" s="174"/>
      <c r="L349" s="170"/>
      <c r="M349" s="175"/>
      <c r="N349" s="176"/>
      <c r="O349" s="176"/>
      <c r="P349" s="176"/>
      <c r="Q349" s="176"/>
      <c r="R349" s="176"/>
      <c r="S349" s="176"/>
      <c r="T349" s="177"/>
      <c r="AT349" s="171" t="s">
        <v>145</v>
      </c>
      <c r="AU349" s="171" t="s">
        <v>81</v>
      </c>
      <c r="AV349" s="13" t="s">
        <v>81</v>
      </c>
      <c r="AW349" s="13" t="s">
        <v>33</v>
      </c>
      <c r="AX349" s="13" t="s">
        <v>72</v>
      </c>
      <c r="AY349" s="171" t="s">
        <v>135</v>
      </c>
    </row>
    <row r="350" spans="2:51" s="14" customFormat="1" ht="11.25">
      <c r="B350" s="178"/>
      <c r="D350" s="163" t="s">
        <v>145</v>
      </c>
      <c r="E350" s="179" t="s">
        <v>3</v>
      </c>
      <c r="F350" s="180" t="s">
        <v>173</v>
      </c>
      <c r="H350" s="181">
        <v>57.4</v>
      </c>
      <c r="I350" s="182"/>
      <c r="L350" s="178"/>
      <c r="M350" s="183"/>
      <c r="N350" s="184"/>
      <c r="O350" s="184"/>
      <c r="P350" s="184"/>
      <c r="Q350" s="184"/>
      <c r="R350" s="184"/>
      <c r="S350" s="184"/>
      <c r="T350" s="185"/>
      <c r="AT350" s="179" t="s">
        <v>145</v>
      </c>
      <c r="AU350" s="179" t="s">
        <v>81</v>
      </c>
      <c r="AV350" s="14" t="s">
        <v>143</v>
      </c>
      <c r="AW350" s="14" t="s">
        <v>33</v>
      </c>
      <c r="AX350" s="14" t="s">
        <v>79</v>
      </c>
      <c r="AY350" s="179" t="s">
        <v>135</v>
      </c>
    </row>
    <row r="351" spans="2:65" s="1" customFormat="1" ht="36" customHeight="1">
      <c r="B351" s="148"/>
      <c r="C351" s="149" t="s">
        <v>458</v>
      </c>
      <c r="D351" s="149" t="s">
        <v>138</v>
      </c>
      <c r="E351" s="150" t="s">
        <v>459</v>
      </c>
      <c r="F351" s="151" t="s">
        <v>460</v>
      </c>
      <c r="G351" s="152" t="s">
        <v>245</v>
      </c>
      <c r="H351" s="153">
        <v>2.394</v>
      </c>
      <c r="I351" s="154"/>
      <c r="J351" s="155">
        <f>ROUND(I351*H351,2)</f>
        <v>0</v>
      </c>
      <c r="K351" s="151" t="s">
        <v>142</v>
      </c>
      <c r="L351" s="32"/>
      <c r="M351" s="156" t="s">
        <v>3</v>
      </c>
      <c r="N351" s="157" t="s">
        <v>43</v>
      </c>
      <c r="O351" s="52"/>
      <c r="P351" s="158">
        <f>O351*H351</f>
        <v>0</v>
      </c>
      <c r="Q351" s="158">
        <v>0</v>
      </c>
      <c r="R351" s="158">
        <f>Q351*H351</f>
        <v>0</v>
      </c>
      <c r="S351" s="158">
        <v>0</v>
      </c>
      <c r="T351" s="159">
        <f>S351*H351</f>
        <v>0</v>
      </c>
      <c r="AR351" s="160" t="s">
        <v>176</v>
      </c>
      <c r="AT351" s="160" t="s">
        <v>138</v>
      </c>
      <c r="AU351" s="160" t="s">
        <v>81</v>
      </c>
      <c r="AY351" s="17" t="s">
        <v>135</v>
      </c>
      <c r="BE351" s="161">
        <f>IF(N351="základní",J351,0)</f>
        <v>0</v>
      </c>
      <c r="BF351" s="161">
        <f>IF(N351="snížená",J351,0)</f>
        <v>0</v>
      </c>
      <c r="BG351" s="161">
        <f>IF(N351="zákl. přenesená",J351,0)</f>
        <v>0</v>
      </c>
      <c r="BH351" s="161">
        <f>IF(N351="sníž. přenesená",J351,0)</f>
        <v>0</v>
      </c>
      <c r="BI351" s="161">
        <f>IF(N351="nulová",J351,0)</f>
        <v>0</v>
      </c>
      <c r="BJ351" s="17" t="s">
        <v>79</v>
      </c>
      <c r="BK351" s="161">
        <f>ROUND(I351*H351,2)</f>
        <v>0</v>
      </c>
      <c r="BL351" s="17" t="s">
        <v>176</v>
      </c>
      <c r="BM351" s="160" t="s">
        <v>461</v>
      </c>
    </row>
    <row r="352" spans="2:63" s="11" customFormat="1" ht="22.9" customHeight="1">
      <c r="B352" s="135"/>
      <c r="D352" s="136" t="s">
        <v>71</v>
      </c>
      <c r="E352" s="146" t="s">
        <v>462</v>
      </c>
      <c r="F352" s="146" t="s">
        <v>463</v>
      </c>
      <c r="I352" s="138"/>
      <c r="J352" s="147">
        <f>BK352</f>
        <v>0</v>
      </c>
      <c r="L352" s="135"/>
      <c r="M352" s="140"/>
      <c r="N352" s="141"/>
      <c r="O352" s="141"/>
      <c r="P352" s="142">
        <f>SUM(P353:P360)</f>
        <v>0</v>
      </c>
      <c r="Q352" s="141"/>
      <c r="R352" s="142">
        <f>SUM(R353:R360)</f>
        <v>0.00193392</v>
      </c>
      <c r="S352" s="141"/>
      <c r="T352" s="143">
        <f>SUM(T353:T360)</f>
        <v>0</v>
      </c>
      <c r="AR352" s="136" t="s">
        <v>81</v>
      </c>
      <c r="AT352" s="144" t="s">
        <v>71</v>
      </c>
      <c r="AU352" s="144" t="s">
        <v>79</v>
      </c>
      <c r="AY352" s="136" t="s">
        <v>135</v>
      </c>
      <c r="BK352" s="145">
        <f>SUM(BK353:BK360)</f>
        <v>0</v>
      </c>
    </row>
    <row r="353" spans="2:65" s="1" customFormat="1" ht="24" customHeight="1">
      <c r="B353" s="148"/>
      <c r="C353" s="149" t="s">
        <v>464</v>
      </c>
      <c r="D353" s="149" t="s">
        <v>138</v>
      </c>
      <c r="E353" s="150" t="s">
        <v>465</v>
      </c>
      <c r="F353" s="151" t="s">
        <v>466</v>
      </c>
      <c r="G353" s="152" t="s">
        <v>162</v>
      </c>
      <c r="H353" s="153">
        <v>5.688</v>
      </c>
      <c r="I353" s="154"/>
      <c r="J353" s="155">
        <f>ROUND(I353*H353,2)</f>
        <v>0</v>
      </c>
      <c r="K353" s="151" t="s">
        <v>142</v>
      </c>
      <c r="L353" s="32"/>
      <c r="M353" s="156" t="s">
        <v>3</v>
      </c>
      <c r="N353" s="157" t="s">
        <v>43</v>
      </c>
      <c r="O353" s="52"/>
      <c r="P353" s="158">
        <f>O353*H353</f>
        <v>0</v>
      </c>
      <c r="Q353" s="158">
        <v>0</v>
      </c>
      <c r="R353" s="158">
        <f>Q353*H353</f>
        <v>0</v>
      </c>
      <c r="S353" s="158">
        <v>0</v>
      </c>
      <c r="T353" s="159">
        <f>S353*H353</f>
        <v>0</v>
      </c>
      <c r="AR353" s="160" t="s">
        <v>176</v>
      </c>
      <c r="AT353" s="160" t="s">
        <v>138</v>
      </c>
      <c r="AU353" s="160" t="s">
        <v>81</v>
      </c>
      <c r="AY353" s="17" t="s">
        <v>135</v>
      </c>
      <c r="BE353" s="161">
        <f>IF(N353="základní",J353,0)</f>
        <v>0</v>
      </c>
      <c r="BF353" s="161">
        <f>IF(N353="snížená",J353,0)</f>
        <v>0</v>
      </c>
      <c r="BG353" s="161">
        <f>IF(N353="zákl. přenesená",J353,0)</f>
        <v>0</v>
      </c>
      <c r="BH353" s="161">
        <f>IF(N353="sníž. přenesená",J353,0)</f>
        <v>0</v>
      </c>
      <c r="BI353" s="161">
        <f>IF(N353="nulová",J353,0)</f>
        <v>0</v>
      </c>
      <c r="BJ353" s="17" t="s">
        <v>79</v>
      </c>
      <c r="BK353" s="161">
        <f>ROUND(I353*H353,2)</f>
        <v>0</v>
      </c>
      <c r="BL353" s="17" t="s">
        <v>176</v>
      </c>
      <c r="BM353" s="160" t="s">
        <v>467</v>
      </c>
    </row>
    <row r="354" spans="2:51" s="12" customFormat="1" ht="11.25">
      <c r="B354" s="162"/>
      <c r="D354" s="163" t="s">
        <v>145</v>
      </c>
      <c r="E354" s="164" t="s">
        <v>3</v>
      </c>
      <c r="F354" s="165" t="s">
        <v>468</v>
      </c>
      <c r="H354" s="164" t="s">
        <v>3</v>
      </c>
      <c r="I354" s="166"/>
      <c r="L354" s="162"/>
      <c r="M354" s="167"/>
      <c r="N354" s="168"/>
      <c r="O354" s="168"/>
      <c r="P354" s="168"/>
      <c r="Q354" s="168"/>
      <c r="R354" s="168"/>
      <c r="S354" s="168"/>
      <c r="T354" s="169"/>
      <c r="AT354" s="164" t="s">
        <v>145</v>
      </c>
      <c r="AU354" s="164" t="s">
        <v>81</v>
      </c>
      <c r="AV354" s="12" t="s">
        <v>79</v>
      </c>
      <c r="AW354" s="12" t="s">
        <v>33</v>
      </c>
      <c r="AX354" s="12" t="s">
        <v>72</v>
      </c>
      <c r="AY354" s="164" t="s">
        <v>135</v>
      </c>
    </row>
    <row r="355" spans="2:51" s="13" customFormat="1" ht="11.25">
      <c r="B355" s="170"/>
      <c r="D355" s="163" t="s">
        <v>145</v>
      </c>
      <c r="E355" s="171" t="s">
        <v>3</v>
      </c>
      <c r="F355" s="172" t="s">
        <v>469</v>
      </c>
      <c r="H355" s="173">
        <v>3.872</v>
      </c>
      <c r="I355" s="174"/>
      <c r="L355" s="170"/>
      <c r="M355" s="175"/>
      <c r="N355" s="176"/>
      <c r="O355" s="176"/>
      <c r="P355" s="176"/>
      <c r="Q355" s="176"/>
      <c r="R355" s="176"/>
      <c r="S355" s="176"/>
      <c r="T355" s="177"/>
      <c r="AT355" s="171" t="s">
        <v>145</v>
      </c>
      <c r="AU355" s="171" t="s">
        <v>81</v>
      </c>
      <c r="AV355" s="13" t="s">
        <v>81</v>
      </c>
      <c r="AW355" s="13" t="s">
        <v>33</v>
      </c>
      <c r="AX355" s="13" t="s">
        <v>72</v>
      </c>
      <c r="AY355" s="171" t="s">
        <v>135</v>
      </c>
    </row>
    <row r="356" spans="2:51" s="13" customFormat="1" ht="11.25">
      <c r="B356" s="170"/>
      <c r="D356" s="163" t="s">
        <v>145</v>
      </c>
      <c r="E356" s="171" t="s">
        <v>3</v>
      </c>
      <c r="F356" s="172" t="s">
        <v>470</v>
      </c>
      <c r="H356" s="173">
        <v>1.816</v>
      </c>
      <c r="I356" s="174"/>
      <c r="L356" s="170"/>
      <c r="M356" s="175"/>
      <c r="N356" s="176"/>
      <c r="O356" s="176"/>
      <c r="P356" s="176"/>
      <c r="Q356" s="176"/>
      <c r="R356" s="176"/>
      <c r="S356" s="176"/>
      <c r="T356" s="177"/>
      <c r="AT356" s="171" t="s">
        <v>145</v>
      </c>
      <c r="AU356" s="171" t="s">
        <v>81</v>
      </c>
      <c r="AV356" s="13" t="s">
        <v>81</v>
      </c>
      <c r="AW356" s="13" t="s">
        <v>33</v>
      </c>
      <c r="AX356" s="13" t="s">
        <v>72</v>
      </c>
      <c r="AY356" s="171" t="s">
        <v>135</v>
      </c>
    </row>
    <row r="357" spans="2:51" s="14" customFormat="1" ht="11.25">
      <c r="B357" s="178"/>
      <c r="D357" s="163" t="s">
        <v>145</v>
      </c>
      <c r="E357" s="179" t="s">
        <v>3</v>
      </c>
      <c r="F357" s="180" t="s">
        <v>173</v>
      </c>
      <c r="H357" s="181">
        <v>5.688</v>
      </c>
      <c r="I357" s="182"/>
      <c r="L357" s="178"/>
      <c r="M357" s="183"/>
      <c r="N357" s="184"/>
      <c r="O357" s="184"/>
      <c r="P357" s="184"/>
      <c r="Q357" s="184"/>
      <c r="R357" s="184"/>
      <c r="S357" s="184"/>
      <c r="T357" s="185"/>
      <c r="AT357" s="179" t="s">
        <v>145</v>
      </c>
      <c r="AU357" s="179" t="s">
        <v>81</v>
      </c>
      <c r="AV357" s="14" t="s">
        <v>143</v>
      </c>
      <c r="AW357" s="14" t="s">
        <v>33</v>
      </c>
      <c r="AX357" s="14" t="s">
        <v>79</v>
      </c>
      <c r="AY357" s="179" t="s">
        <v>135</v>
      </c>
    </row>
    <row r="358" spans="2:65" s="1" customFormat="1" ht="24" customHeight="1">
      <c r="B358" s="148"/>
      <c r="C358" s="149" t="s">
        <v>471</v>
      </c>
      <c r="D358" s="149" t="s">
        <v>138</v>
      </c>
      <c r="E358" s="150" t="s">
        <v>472</v>
      </c>
      <c r="F358" s="151" t="s">
        <v>473</v>
      </c>
      <c r="G358" s="152" t="s">
        <v>162</v>
      </c>
      <c r="H358" s="153">
        <v>5.688</v>
      </c>
      <c r="I358" s="154"/>
      <c r="J358" s="155">
        <f>ROUND(I358*H358,2)</f>
        <v>0</v>
      </c>
      <c r="K358" s="151" t="s">
        <v>142</v>
      </c>
      <c r="L358" s="32"/>
      <c r="M358" s="156" t="s">
        <v>3</v>
      </c>
      <c r="N358" s="157" t="s">
        <v>43</v>
      </c>
      <c r="O358" s="52"/>
      <c r="P358" s="158">
        <f>O358*H358</f>
        <v>0</v>
      </c>
      <c r="Q358" s="158">
        <v>0</v>
      </c>
      <c r="R358" s="158">
        <f>Q358*H358</f>
        <v>0</v>
      </c>
      <c r="S358" s="158">
        <v>0</v>
      </c>
      <c r="T358" s="159">
        <f>S358*H358</f>
        <v>0</v>
      </c>
      <c r="AR358" s="160" t="s">
        <v>176</v>
      </c>
      <c r="AT358" s="160" t="s">
        <v>138</v>
      </c>
      <c r="AU358" s="160" t="s">
        <v>81</v>
      </c>
      <c r="AY358" s="17" t="s">
        <v>135</v>
      </c>
      <c r="BE358" s="161">
        <f>IF(N358="základní",J358,0)</f>
        <v>0</v>
      </c>
      <c r="BF358" s="161">
        <f>IF(N358="snížená",J358,0)</f>
        <v>0</v>
      </c>
      <c r="BG358" s="161">
        <f>IF(N358="zákl. přenesená",J358,0)</f>
        <v>0</v>
      </c>
      <c r="BH358" s="161">
        <f>IF(N358="sníž. přenesená",J358,0)</f>
        <v>0</v>
      </c>
      <c r="BI358" s="161">
        <f>IF(N358="nulová",J358,0)</f>
        <v>0</v>
      </c>
      <c r="BJ358" s="17" t="s">
        <v>79</v>
      </c>
      <c r="BK358" s="161">
        <f>ROUND(I358*H358,2)</f>
        <v>0</v>
      </c>
      <c r="BL358" s="17" t="s">
        <v>176</v>
      </c>
      <c r="BM358" s="160" t="s">
        <v>474</v>
      </c>
    </row>
    <row r="359" spans="2:65" s="1" customFormat="1" ht="24" customHeight="1">
      <c r="B359" s="148"/>
      <c r="C359" s="149" t="s">
        <v>475</v>
      </c>
      <c r="D359" s="149" t="s">
        <v>138</v>
      </c>
      <c r="E359" s="150" t="s">
        <v>476</v>
      </c>
      <c r="F359" s="151" t="s">
        <v>477</v>
      </c>
      <c r="G359" s="152" t="s">
        <v>162</v>
      </c>
      <c r="H359" s="153">
        <v>5.688</v>
      </c>
      <c r="I359" s="154"/>
      <c r="J359" s="155">
        <f>ROUND(I359*H359,2)</f>
        <v>0</v>
      </c>
      <c r="K359" s="151" t="s">
        <v>142</v>
      </c>
      <c r="L359" s="32"/>
      <c r="M359" s="156" t="s">
        <v>3</v>
      </c>
      <c r="N359" s="157" t="s">
        <v>43</v>
      </c>
      <c r="O359" s="52"/>
      <c r="P359" s="158">
        <f>O359*H359</f>
        <v>0</v>
      </c>
      <c r="Q359" s="158">
        <v>0.00017</v>
      </c>
      <c r="R359" s="158">
        <f>Q359*H359</f>
        <v>0.00096696</v>
      </c>
      <c r="S359" s="158">
        <v>0</v>
      </c>
      <c r="T359" s="159">
        <f>S359*H359</f>
        <v>0</v>
      </c>
      <c r="AR359" s="160" t="s">
        <v>176</v>
      </c>
      <c r="AT359" s="160" t="s">
        <v>138</v>
      </c>
      <c r="AU359" s="160" t="s">
        <v>81</v>
      </c>
      <c r="AY359" s="17" t="s">
        <v>135</v>
      </c>
      <c r="BE359" s="161">
        <f>IF(N359="základní",J359,0)</f>
        <v>0</v>
      </c>
      <c r="BF359" s="161">
        <f>IF(N359="snížená",J359,0)</f>
        <v>0</v>
      </c>
      <c r="BG359" s="161">
        <f>IF(N359="zákl. přenesená",J359,0)</f>
        <v>0</v>
      </c>
      <c r="BH359" s="161">
        <f>IF(N359="sníž. přenesená",J359,0)</f>
        <v>0</v>
      </c>
      <c r="BI359" s="161">
        <f>IF(N359="nulová",J359,0)</f>
        <v>0</v>
      </c>
      <c r="BJ359" s="17" t="s">
        <v>79</v>
      </c>
      <c r="BK359" s="161">
        <f>ROUND(I359*H359,2)</f>
        <v>0</v>
      </c>
      <c r="BL359" s="17" t="s">
        <v>176</v>
      </c>
      <c r="BM359" s="160" t="s">
        <v>478</v>
      </c>
    </row>
    <row r="360" spans="2:65" s="1" customFormat="1" ht="24" customHeight="1">
      <c r="B360" s="148"/>
      <c r="C360" s="149" t="s">
        <v>479</v>
      </c>
      <c r="D360" s="149" t="s">
        <v>138</v>
      </c>
      <c r="E360" s="150" t="s">
        <v>480</v>
      </c>
      <c r="F360" s="151" t="s">
        <v>481</v>
      </c>
      <c r="G360" s="152" t="s">
        <v>162</v>
      </c>
      <c r="H360" s="153">
        <v>5.688</v>
      </c>
      <c r="I360" s="154"/>
      <c r="J360" s="155">
        <f>ROUND(I360*H360,2)</f>
        <v>0</v>
      </c>
      <c r="K360" s="151" t="s">
        <v>142</v>
      </c>
      <c r="L360" s="32"/>
      <c r="M360" s="156" t="s">
        <v>3</v>
      </c>
      <c r="N360" s="157" t="s">
        <v>43</v>
      </c>
      <c r="O360" s="52"/>
      <c r="P360" s="158">
        <f>O360*H360</f>
        <v>0</v>
      </c>
      <c r="Q360" s="158">
        <v>0.00017</v>
      </c>
      <c r="R360" s="158">
        <f>Q360*H360</f>
        <v>0.00096696</v>
      </c>
      <c r="S360" s="158">
        <v>0</v>
      </c>
      <c r="T360" s="159">
        <f>S360*H360</f>
        <v>0</v>
      </c>
      <c r="AR360" s="160" t="s">
        <v>176</v>
      </c>
      <c r="AT360" s="160" t="s">
        <v>138</v>
      </c>
      <c r="AU360" s="160" t="s">
        <v>81</v>
      </c>
      <c r="AY360" s="17" t="s">
        <v>135</v>
      </c>
      <c r="BE360" s="161">
        <f>IF(N360="základní",J360,0)</f>
        <v>0</v>
      </c>
      <c r="BF360" s="161">
        <f>IF(N360="snížená",J360,0)</f>
        <v>0</v>
      </c>
      <c r="BG360" s="161">
        <f>IF(N360="zákl. přenesená",J360,0)</f>
        <v>0</v>
      </c>
      <c r="BH360" s="161">
        <f>IF(N360="sníž. přenesená",J360,0)</f>
        <v>0</v>
      </c>
      <c r="BI360" s="161">
        <f>IF(N360="nulová",J360,0)</f>
        <v>0</v>
      </c>
      <c r="BJ360" s="17" t="s">
        <v>79</v>
      </c>
      <c r="BK360" s="161">
        <f>ROUND(I360*H360,2)</f>
        <v>0</v>
      </c>
      <c r="BL360" s="17" t="s">
        <v>176</v>
      </c>
      <c r="BM360" s="160" t="s">
        <v>482</v>
      </c>
    </row>
    <row r="361" spans="2:63" s="11" customFormat="1" ht="22.9" customHeight="1">
      <c r="B361" s="135"/>
      <c r="D361" s="136" t="s">
        <v>71</v>
      </c>
      <c r="E361" s="146" t="s">
        <v>483</v>
      </c>
      <c r="F361" s="146" t="s">
        <v>484</v>
      </c>
      <c r="I361" s="138"/>
      <c r="J361" s="147">
        <f>BK361</f>
        <v>0</v>
      </c>
      <c r="L361" s="135"/>
      <c r="M361" s="140"/>
      <c r="N361" s="141"/>
      <c r="O361" s="141"/>
      <c r="P361" s="142">
        <f>SUM(P362:P378)</f>
        <v>0</v>
      </c>
      <c r="Q361" s="141"/>
      <c r="R361" s="142">
        <f>SUM(R362:R378)</f>
        <v>0.10018497</v>
      </c>
      <c r="S361" s="141"/>
      <c r="T361" s="143">
        <f>SUM(T362:T378)</f>
        <v>0.02759586</v>
      </c>
      <c r="AR361" s="136" t="s">
        <v>81</v>
      </c>
      <c r="AT361" s="144" t="s">
        <v>71</v>
      </c>
      <c r="AU361" s="144" t="s">
        <v>79</v>
      </c>
      <c r="AY361" s="136" t="s">
        <v>135</v>
      </c>
      <c r="BK361" s="145">
        <f>SUM(BK362:BK378)</f>
        <v>0</v>
      </c>
    </row>
    <row r="362" spans="2:65" s="1" customFormat="1" ht="24" customHeight="1">
      <c r="B362" s="148"/>
      <c r="C362" s="149" t="s">
        <v>485</v>
      </c>
      <c r="D362" s="149" t="s">
        <v>138</v>
      </c>
      <c r="E362" s="150" t="s">
        <v>486</v>
      </c>
      <c r="F362" s="151" t="s">
        <v>487</v>
      </c>
      <c r="G362" s="152" t="s">
        <v>162</v>
      </c>
      <c r="H362" s="153">
        <v>59.991</v>
      </c>
      <c r="I362" s="154"/>
      <c r="J362" s="155">
        <f>ROUND(I362*H362,2)</f>
        <v>0</v>
      </c>
      <c r="K362" s="151" t="s">
        <v>142</v>
      </c>
      <c r="L362" s="32"/>
      <c r="M362" s="156" t="s">
        <v>3</v>
      </c>
      <c r="N362" s="157" t="s">
        <v>43</v>
      </c>
      <c r="O362" s="52"/>
      <c r="P362" s="158">
        <f>O362*H362</f>
        <v>0</v>
      </c>
      <c r="Q362" s="158">
        <v>0</v>
      </c>
      <c r="R362" s="158">
        <f>Q362*H362</f>
        <v>0</v>
      </c>
      <c r="S362" s="158">
        <v>0.00015</v>
      </c>
      <c r="T362" s="159">
        <f>S362*H362</f>
        <v>0.008998649999999999</v>
      </c>
      <c r="AR362" s="160" t="s">
        <v>176</v>
      </c>
      <c r="AT362" s="160" t="s">
        <v>138</v>
      </c>
      <c r="AU362" s="160" t="s">
        <v>81</v>
      </c>
      <c r="AY362" s="17" t="s">
        <v>135</v>
      </c>
      <c r="BE362" s="161">
        <f>IF(N362="základní",J362,0)</f>
        <v>0</v>
      </c>
      <c r="BF362" s="161">
        <f>IF(N362="snížená",J362,0)</f>
        <v>0</v>
      </c>
      <c r="BG362" s="161">
        <f>IF(N362="zákl. přenesená",J362,0)</f>
        <v>0</v>
      </c>
      <c r="BH362" s="161">
        <f>IF(N362="sníž. přenesená",J362,0)</f>
        <v>0</v>
      </c>
      <c r="BI362" s="161">
        <f>IF(N362="nulová",J362,0)</f>
        <v>0</v>
      </c>
      <c r="BJ362" s="17" t="s">
        <v>79</v>
      </c>
      <c r="BK362" s="161">
        <f>ROUND(I362*H362,2)</f>
        <v>0</v>
      </c>
      <c r="BL362" s="17" t="s">
        <v>176</v>
      </c>
      <c r="BM362" s="160" t="s">
        <v>488</v>
      </c>
    </row>
    <row r="363" spans="2:51" s="12" customFormat="1" ht="11.25">
      <c r="B363" s="162"/>
      <c r="D363" s="163" t="s">
        <v>145</v>
      </c>
      <c r="E363" s="164" t="s">
        <v>3</v>
      </c>
      <c r="F363" s="165" t="s">
        <v>165</v>
      </c>
      <c r="H363" s="164" t="s">
        <v>3</v>
      </c>
      <c r="I363" s="166"/>
      <c r="L363" s="162"/>
      <c r="M363" s="167"/>
      <c r="N363" s="168"/>
      <c r="O363" s="168"/>
      <c r="P363" s="168"/>
      <c r="Q363" s="168"/>
      <c r="R363" s="168"/>
      <c r="S363" s="168"/>
      <c r="T363" s="169"/>
      <c r="AT363" s="164" t="s">
        <v>145</v>
      </c>
      <c r="AU363" s="164" t="s">
        <v>81</v>
      </c>
      <c r="AV363" s="12" t="s">
        <v>79</v>
      </c>
      <c r="AW363" s="12" t="s">
        <v>33</v>
      </c>
      <c r="AX363" s="12" t="s">
        <v>72</v>
      </c>
      <c r="AY363" s="164" t="s">
        <v>135</v>
      </c>
    </row>
    <row r="364" spans="2:51" s="13" customFormat="1" ht="11.25">
      <c r="B364" s="170"/>
      <c r="D364" s="163" t="s">
        <v>145</v>
      </c>
      <c r="E364" s="171" t="s">
        <v>3</v>
      </c>
      <c r="F364" s="172" t="s">
        <v>489</v>
      </c>
      <c r="H364" s="173">
        <v>7.897</v>
      </c>
      <c r="I364" s="174"/>
      <c r="L364" s="170"/>
      <c r="M364" s="175"/>
      <c r="N364" s="176"/>
      <c r="O364" s="176"/>
      <c r="P364" s="176"/>
      <c r="Q364" s="176"/>
      <c r="R364" s="176"/>
      <c r="S364" s="176"/>
      <c r="T364" s="177"/>
      <c r="AT364" s="171" t="s">
        <v>145</v>
      </c>
      <c r="AU364" s="171" t="s">
        <v>81</v>
      </c>
      <c r="AV364" s="13" t="s">
        <v>81</v>
      </c>
      <c r="AW364" s="13" t="s">
        <v>33</v>
      </c>
      <c r="AX364" s="13" t="s">
        <v>72</v>
      </c>
      <c r="AY364" s="171" t="s">
        <v>135</v>
      </c>
    </row>
    <row r="365" spans="2:51" s="12" customFormat="1" ht="11.25">
      <c r="B365" s="162"/>
      <c r="D365" s="163" t="s">
        <v>145</v>
      </c>
      <c r="E365" s="164" t="s">
        <v>3</v>
      </c>
      <c r="F365" s="165" t="s">
        <v>184</v>
      </c>
      <c r="H365" s="164" t="s">
        <v>3</v>
      </c>
      <c r="I365" s="166"/>
      <c r="L365" s="162"/>
      <c r="M365" s="167"/>
      <c r="N365" s="168"/>
      <c r="O365" s="168"/>
      <c r="P365" s="168"/>
      <c r="Q365" s="168"/>
      <c r="R365" s="168"/>
      <c r="S365" s="168"/>
      <c r="T365" s="169"/>
      <c r="AT365" s="164" t="s">
        <v>145</v>
      </c>
      <c r="AU365" s="164" t="s">
        <v>81</v>
      </c>
      <c r="AV365" s="12" t="s">
        <v>79</v>
      </c>
      <c r="AW365" s="12" t="s">
        <v>33</v>
      </c>
      <c r="AX365" s="12" t="s">
        <v>72</v>
      </c>
      <c r="AY365" s="164" t="s">
        <v>135</v>
      </c>
    </row>
    <row r="366" spans="2:51" s="13" customFormat="1" ht="11.25">
      <c r="B366" s="170"/>
      <c r="D366" s="163" t="s">
        <v>145</v>
      </c>
      <c r="E366" s="171" t="s">
        <v>3</v>
      </c>
      <c r="F366" s="172" t="s">
        <v>490</v>
      </c>
      <c r="H366" s="173">
        <v>33.6</v>
      </c>
      <c r="I366" s="174"/>
      <c r="L366" s="170"/>
      <c r="M366" s="175"/>
      <c r="N366" s="176"/>
      <c r="O366" s="176"/>
      <c r="P366" s="176"/>
      <c r="Q366" s="176"/>
      <c r="R366" s="176"/>
      <c r="S366" s="176"/>
      <c r="T366" s="177"/>
      <c r="AT366" s="171" t="s">
        <v>145</v>
      </c>
      <c r="AU366" s="171" t="s">
        <v>81</v>
      </c>
      <c r="AV366" s="13" t="s">
        <v>81</v>
      </c>
      <c r="AW366" s="13" t="s">
        <v>33</v>
      </c>
      <c r="AX366" s="13" t="s">
        <v>72</v>
      </c>
      <c r="AY366" s="171" t="s">
        <v>135</v>
      </c>
    </row>
    <row r="367" spans="2:51" s="12" customFormat="1" ht="11.25">
      <c r="B367" s="162"/>
      <c r="D367" s="163" t="s">
        <v>145</v>
      </c>
      <c r="E367" s="164" t="s">
        <v>3</v>
      </c>
      <c r="F367" s="165" t="s">
        <v>170</v>
      </c>
      <c r="H367" s="164" t="s">
        <v>3</v>
      </c>
      <c r="I367" s="166"/>
      <c r="L367" s="162"/>
      <c r="M367" s="167"/>
      <c r="N367" s="168"/>
      <c r="O367" s="168"/>
      <c r="P367" s="168"/>
      <c r="Q367" s="168"/>
      <c r="R367" s="168"/>
      <c r="S367" s="168"/>
      <c r="T367" s="169"/>
      <c r="AT367" s="164" t="s">
        <v>145</v>
      </c>
      <c r="AU367" s="164" t="s">
        <v>81</v>
      </c>
      <c r="AV367" s="12" t="s">
        <v>79</v>
      </c>
      <c r="AW367" s="12" t="s">
        <v>33</v>
      </c>
      <c r="AX367" s="12" t="s">
        <v>72</v>
      </c>
      <c r="AY367" s="164" t="s">
        <v>135</v>
      </c>
    </row>
    <row r="368" spans="2:51" s="13" customFormat="1" ht="11.25">
      <c r="B368" s="170"/>
      <c r="D368" s="163" t="s">
        <v>145</v>
      </c>
      <c r="E368" s="171" t="s">
        <v>3</v>
      </c>
      <c r="F368" s="172" t="s">
        <v>491</v>
      </c>
      <c r="H368" s="173">
        <v>3.339</v>
      </c>
      <c r="I368" s="174"/>
      <c r="L368" s="170"/>
      <c r="M368" s="175"/>
      <c r="N368" s="176"/>
      <c r="O368" s="176"/>
      <c r="P368" s="176"/>
      <c r="Q368" s="176"/>
      <c r="R368" s="176"/>
      <c r="S368" s="176"/>
      <c r="T368" s="177"/>
      <c r="AT368" s="171" t="s">
        <v>145</v>
      </c>
      <c r="AU368" s="171" t="s">
        <v>81</v>
      </c>
      <c r="AV368" s="13" t="s">
        <v>81</v>
      </c>
      <c r="AW368" s="13" t="s">
        <v>33</v>
      </c>
      <c r="AX368" s="13" t="s">
        <v>72</v>
      </c>
      <c r="AY368" s="171" t="s">
        <v>135</v>
      </c>
    </row>
    <row r="369" spans="2:51" s="12" customFormat="1" ht="11.25">
      <c r="B369" s="162"/>
      <c r="D369" s="163" t="s">
        <v>145</v>
      </c>
      <c r="E369" s="164" t="s">
        <v>3</v>
      </c>
      <c r="F369" s="165" t="s">
        <v>208</v>
      </c>
      <c r="H369" s="164" t="s">
        <v>3</v>
      </c>
      <c r="I369" s="166"/>
      <c r="L369" s="162"/>
      <c r="M369" s="167"/>
      <c r="N369" s="168"/>
      <c r="O369" s="168"/>
      <c r="P369" s="168"/>
      <c r="Q369" s="168"/>
      <c r="R369" s="168"/>
      <c r="S369" s="168"/>
      <c r="T369" s="169"/>
      <c r="AT369" s="164" t="s">
        <v>145</v>
      </c>
      <c r="AU369" s="164" t="s">
        <v>81</v>
      </c>
      <c r="AV369" s="12" t="s">
        <v>79</v>
      </c>
      <c r="AW369" s="12" t="s">
        <v>33</v>
      </c>
      <c r="AX369" s="12" t="s">
        <v>72</v>
      </c>
      <c r="AY369" s="164" t="s">
        <v>135</v>
      </c>
    </row>
    <row r="370" spans="2:51" s="13" customFormat="1" ht="11.25">
      <c r="B370" s="170"/>
      <c r="D370" s="163" t="s">
        <v>145</v>
      </c>
      <c r="E370" s="171" t="s">
        <v>3</v>
      </c>
      <c r="F370" s="172" t="s">
        <v>492</v>
      </c>
      <c r="H370" s="173">
        <v>3.975</v>
      </c>
      <c r="I370" s="174"/>
      <c r="L370" s="170"/>
      <c r="M370" s="175"/>
      <c r="N370" s="176"/>
      <c r="O370" s="176"/>
      <c r="P370" s="176"/>
      <c r="Q370" s="176"/>
      <c r="R370" s="176"/>
      <c r="S370" s="176"/>
      <c r="T370" s="177"/>
      <c r="AT370" s="171" t="s">
        <v>145</v>
      </c>
      <c r="AU370" s="171" t="s">
        <v>81</v>
      </c>
      <c r="AV370" s="13" t="s">
        <v>81</v>
      </c>
      <c r="AW370" s="13" t="s">
        <v>33</v>
      </c>
      <c r="AX370" s="13" t="s">
        <v>72</v>
      </c>
      <c r="AY370" s="171" t="s">
        <v>135</v>
      </c>
    </row>
    <row r="371" spans="2:51" s="12" customFormat="1" ht="11.25">
      <c r="B371" s="162"/>
      <c r="D371" s="163" t="s">
        <v>145</v>
      </c>
      <c r="E371" s="164" t="s">
        <v>3</v>
      </c>
      <c r="F371" s="165" t="s">
        <v>186</v>
      </c>
      <c r="H371" s="164" t="s">
        <v>3</v>
      </c>
      <c r="I371" s="166"/>
      <c r="L371" s="162"/>
      <c r="M371" s="167"/>
      <c r="N371" s="168"/>
      <c r="O371" s="168"/>
      <c r="P371" s="168"/>
      <c r="Q371" s="168"/>
      <c r="R371" s="168"/>
      <c r="S371" s="168"/>
      <c r="T371" s="169"/>
      <c r="AT371" s="164" t="s">
        <v>145</v>
      </c>
      <c r="AU371" s="164" t="s">
        <v>81</v>
      </c>
      <c r="AV371" s="12" t="s">
        <v>79</v>
      </c>
      <c r="AW371" s="12" t="s">
        <v>33</v>
      </c>
      <c r="AX371" s="12" t="s">
        <v>72</v>
      </c>
      <c r="AY371" s="164" t="s">
        <v>135</v>
      </c>
    </row>
    <row r="372" spans="2:51" s="13" customFormat="1" ht="11.25">
      <c r="B372" s="170"/>
      <c r="D372" s="163" t="s">
        <v>145</v>
      </c>
      <c r="E372" s="171" t="s">
        <v>3</v>
      </c>
      <c r="F372" s="172" t="s">
        <v>493</v>
      </c>
      <c r="H372" s="173">
        <v>11.18</v>
      </c>
      <c r="I372" s="174"/>
      <c r="L372" s="170"/>
      <c r="M372" s="175"/>
      <c r="N372" s="176"/>
      <c r="O372" s="176"/>
      <c r="P372" s="176"/>
      <c r="Q372" s="176"/>
      <c r="R372" s="176"/>
      <c r="S372" s="176"/>
      <c r="T372" s="177"/>
      <c r="AT372" s="171" t="s">
        <v>145</v>
      </c>
      <c r="AU372" s="171" t="s">
        <v>81</v>
      </c>
      <c r="AV372" s="13" t="s">
        <v>81</v>
      </c>
      <c r="AW372" s="13" t="s">
        <v>33</v>
      </c>
      <c r="AX372" s="13" t="s">
        <v>72</v>
      </c>
      <c r="AY372" s="171" t="s">
        <v>135</v>
      </c>
    </row>
    <row r="373" spans="2:51" s="14" customFormat="1" ht="11.25">
      <c r="B373" s="178"/>
      <c r="D373" s="163" t="s">
        <v>145</v>
      </c>
      <c r="E373" s="179" t="s">
        <v>3</v>
      </c>
      <c r="F373" s="180" t="s">
        <v>173</v>
      </c>
      <c r="H373" s="181">
        <v>59.991</v>
      </c>
      <c r="I373" s="182"/>
      <c r="L373" s="178"/>
      <c r="M373" s="183"/>
      <c r="N373" s="184"/>
      <c r="O373" s="184"/>
      <c r="P373" s="184"/>
      <c r="Q373" s="184"/>
      <c r="R373" s="184"/>
      <c r="S373" s="184"/>
      <c r="T373" s="185"/>
      <c r="AT373" s="179" t="s">
        <v>145</v>
      </c>
      <c r="AU373" s="179" t="s">
        <v>81</v>
      </c>
      <c r="AV373" s="14" t="s">
        <v>143</v>
      </c>
      <c r="AW373" s="14" t="s">
        <v>33</v>
      </c>
      <c r="AX373" s="14" t="s">
        <v>79</v>
      </c>
      <c r="AY373" s="179" t="s">
        <v>135</v>
      </c>
    </row>
    <row r="374" spans="2:65" s="1" customFormat="1" ht="16.5" customHeight="1">
      <c r="B374" s="148"/>
      <c r="C374" s="149" t="s">
        <v>494</v>
      </c>
      <c r="D374" s="149" t="s">
        <v>138</v>
      </c>
      <c r="E374" s="150" t="s">
        <v>495</v>
      </c>
      <c r="F374" s="151" t="s">
        <v>496</v>
      </c>
      <c r="G374" s="152" t="s">
        <v>162</v>
      </c>
      <c r="H374" s="153">
        <v>59.991</v>
      </c>
      <c r="I374" s="154"/>
      <c r="J374" s="155">
        <f>ROUND(I374*H374,2)</f>
        <v>0</v>
      </c>
      <c r="K374" s="151" t="s">
        <v>142</v>
      </c>
      <c r="L374" s="32"/>
      <c r="M374" s="156" t="s">
        <v>3</v>
      </c>
      <c r="N374" s="157" t="s">
        <v>43</v>
      </c>
      <c r="O374" s="52"/>
      <c r="P374" s="158">
        <f>O374*H374</f>
        <v>0</v>
      </c>
      <c r="Q374" s="158">
        <v>0.001</v>
      </c>
      <c r="R374" s="158">
        <f>Q374*H374</f>
        <v>0.059991</v>
      </c>
      <c r="S374" s="158">
        <v>0.00031</v>
      </c>
      <c r="T374" s="159">
        <f>S374*H374</f>
        <v>0.01859721</v>
      </c>
      <c r="AR374" s="160" t="s">
        <v>176</v>
      </c>
      <c r="AT374" s="160" t="s">
        <v>138</v>
      </c>
      <c r="AU374" s="160" t="s">
        <v>81</v>
      </c>
      <c r="AY374" s="17" t="s">
        <v>135</v>
      </c>
      <c r="BE374" s="161">
        <f>IF(N374="základní",J374,0)</f>
        <v>0</v>
      </c>
      <c r="BF374" s="161">
        <f>IF(N374="snížená",J374,0)</f>
        <v>0</v>
      </c>
      <c r="BG374" s="161">
        <f>IF(N374="zákl. přenesená",J374,0)</f>
        <v>0</v>
      </c>
      <c r="BH374" s="161">
        <f>IF(N374="sníž. přenesená",J374,0)</f>
        <v>0</v>
      </c>
      <c r="BI374" s="161">
        <f>IF(N374="nulová",J374,0)</f>
        <v>0</v>
      </c>
      <c r="BJ374" s="17" t="s">
        <v>79</v>
      </c>
      <c r="BK374" s="161">
        <f>ROUND(I374*H374,2)</f>
        <v>0</v>
      </c>
      <c r="BL374" s="17" t="s">
        <v>176</v>
      </c>
      <c r="BM374" s="160" t="s">
        <v>497</v>
      </c>
    </row>
    <row r="375" spans="2:65" s="1" customFormat="1" ht="24" customHeight="1">
      <c r="B375" s="148"/>
      <c r="C375" s="149" t="s">
        <v>498</v>
      </c>
      <c r="D375" s="149" t="s">
        <v>138</v>
      </c>
      <c r="E375" s="150" t="s">
        <v>499</v>
      </c>
      <c r="F375" s="151" t="s">
        <v>500</v>
      </c>
      <c r="G375" s="152" t="s">
        <v>162</v>
      </c>
      <c r="H375" s="153">
        <v>59.991</v>
      </c>
      <c r="I375" s="154"/>
      <c r="J375" s="155">
        <f>ROUND(I375*H375,2)</f>
        <v>0</v>
      </c>
      <c r="K375" s="151" t="s">
        <v>142</v>
      </c>
      <c r="L375" s="32"/>
      <c r="M375" s="156" t="s">
        <v>3</v>
      </c>
      <c r="N375" s="157" t="s">
        <v>43</v>
      </c>
      <c r="O375" s="52"/>
      <c r="P375" s="158">
        <f>O375*H375</f>
        <v>0</v>
      </c>
      <c r="Q375" s="158">
        <v>0.00021</v>
      </c>
      <c r="R375" s="158">
        <f>Q375*H375</f>
        <v>0.012598110000000001</v>
      </c>
      <c r="S375" s="158">
        <v>0</v>
      </c>
      <c r="T375" s="159">
        <f>S375*H375</f>
        <v>0</v>
      </c>
      <c r="AR375" s="160" t="s">
        <v>176</v>
      </c>
      <c r="AT375" s="160" t="s">
        <v>138</v>
      </c>
      <c r="AU375" s="160" t="s">
        <v>81</v>
      </c>
      <c r="AY375" s="17" t="s">
        <v>135</v>
      </c>
      <c r="BE375" s="161">
        <f>IF(N375="základní",J375,0)</f>
        <v>0</v>
      </c>
      <c r="BF375" s="161">
        <f>IF(N375="snížená",J375,0)</f>
        <v>0</v>
      </c>
      <c r="BG375" s="161">
        <f>IF(N375="zákl. přenesená",J375,0)</f>
        <v>0</v>
      </c>
      <c r="BH375" s="161">
        <f>IF(N375="sníž. přenesená",J375,0)</f>
        <v>0</v>
      </c>
      <c r="BI375" s="161">
        <f>IF(N375="nulová",J375,0)</f>
        <v>0</v>
      </c>
      <c r="BJ375" s="17" t="s">
        <v>79</v>
      </c>
      <c r="BK375" s="161">
        <f>ROUND(I375*H375,2)</f>
        <v>0</v>
      </c>
      <c r="BL375" s="17" t="s">
        <v>176</v>
      </c>
      <c r="BM375" s="160" t="s">
        <v>501</v>
      </c>
    </row>
    <row r="376" spans="2:65" s="1" customFormat="1" ht="24" customHeight="1">
      <c r="B376" s="148"/>
      <c r="C376" s="149" t="s">
        <v>502</v>
      </c>
      <c r="D376" s="149" t="s">
        <v>138</v>
      </c>
      <c r="E376" s="150" t="s">
        <v>503</v>
      </c>
      <c r="F376" s="151" t="s">
        <v>504</v>
      </c>
      <c r="G376" s="152" t="s">
        <v>162</v>
      </c>
      <c r="H376" s="153">
        <v>59.991</v>
      </c>
      <c r="I376" s="154"/>
      <c r="J376" s="155">
        <f>ROUND(I376*H376,2)</f>
        <v>0</v>
      </c>
      <c r="K376" s="151" t="s">
        <v>142</v>
      </c>
      <c r="L376" s="32"/>
      <c r="M376" s="156" t="s">
        <v>3</v>
      </c>
      <c r="N376" s="157" t="s">
        <v>43</v>
      </c>
      <c r="O376" s="52"/>
      <c r="P376" s="158">
        <f>O376*H376</f>
        <v>0</v>
      </c>
      <c r="Q376" s="158">
        <v>0.0002</v>
      </c>
      <c r="R376" s="158">
        <f>Q376*H376</f>
        <v>0.0119982</v>
      </c>
      <c r="S376" s="158">
        <v>0</v>
      </c>
      <c r="T376" s="159">
        <f>S376*H376</f>
        <v>0</v>
      </c>
      <c r="AR376" s="160" t="s">
        <v>176</v>
      </c>
      <c r="AT376" s="160" t="s">
        <v>138</v>
      </c>
      <c r="AU376" s="160" t="s">
        <v>81</v>
      </c>
      <c r="AY376" s="17" t="s">
        <v>135</v>
      </c>
      <c r="BE376" s="161">
        <f>IF(N376="základní",J376,0)</f>
        <v>0</v>
      </c>
      <c r="BF376" s="161">
        <f>IF(N376="snížená",J376,0)</f>
        <v>0</v>
      </c>
      <c r="BG376" s="161">
        <f>IF(N376="zákl. přenesená",J376,0)</f>
        <v>0</v>
      </c>
      <c r="BH376" s="161">
        <f>IF(N376="sníž. přenesená",J376,0)</f>
        <v>0</v>
      </c>
      <c r="BI376" s="161">
        <f>IF(N376="nulová",J376,0)</f>
        <v>0</v>
      </c>
      <c r="BJ376" s="17" t="s">
        <v>79</v>
      </c>
      <c r="BK376" s="161">
        <f>ROUND(I376*H376,2)</f>
        <v>0</v>
      </c>
      <c r="BL376" s="17" t="s">
        <v>176</v>
      </c>
      <c r="BM376" s="160" t="s">
        <v>505</v>
      </c>
    </row>
    <row r="377" spans="2:65" s="1" customFormat="1" ht="36" customHeight="1">
      <c r="B377" s="148"/>
      <c r="C377" s="149" t="s">
        <v>506</v>
      </c>
      <c r="D377" s="149" t="s">
        <v>138</v>
      </c>
      <c r="E377" s="150" t="s">
        <v>507</v>
      </c>
      <c r="F377" s="151" t="s">
        <v>508</v>
      </c>
      <c r="G377" s="152" t="s">
        <v>162</v>
      </c>
      <c r="H377" s="153">
        <v>59.991</v>
      </c>
      <c r="I377" s="154"/>
      <c r="J377" s="155">
        <f>ROUND(I377*H377,2)</f>
        <v>0</v>
      </c>
      <c r="K377" s="151" t="s">
        <v>142</v>
      </c>
      <c r="L377" s="32"/>
      <c r="M377" s="156" t="s">
        <v>3</v>
      </c>
      <c r="N377" s="157" t="s">
        <v>43</v>
      </c>
      <c r="O377" s="52"/>
      <c r="P377" s="158">
        <f>O377*H377</f>
        <v>0</v>
      </c>
      <c r="Q377" s="158">
        <v>0.00026</v>
      </c>
      <c r="R377" s="158">
        <f>Q377*H377</f>
        <v>0.01559766</v>
      </c>
      <c r="S377" s="158">
        <v>0</v>
      </c>
      <c r="T377" s="159">
        <f>S377*H377</f>
        <v>0</v>
      </c>
      <c r="AR377" s="160" t="s">
        <v>176</v>
      </c>
      <c r="AT377" s="160" t="s">
        <v>138</v>
      </c>
      <c r="AU377" s="160" t="s">
        <v>81</v>
      </c>
      <c r="AY377" s="17" t="s">
        <v>135</v>
      </c>
      <c r="BE377" s="161">
        <f>IF(N377="základní",J377,0)</f>
        <v>0</v>
      </c>
      <c r="BF377" s="161">
        <f>IF(N377="snížená",J377,0)</f>
        <v>0</v>
      </c>
      <c r="BG377" s="161">
        <f>IF(N377="zákl. přenesená",J377,0)</f>
        <v>0</v>
      </c>
      <c r="BH377" s="161">
        <f>IF(N377="sníž. přenesená",J377,0)</f>
        <v>0</v>
      </c>
      <c r="BI377" s="161">
        <f>IF(N377="nulová",J377,0)</f>
        <v>0</v>
      </c>
      <c r="BJ377" s="17" t="s">
        <v>79</v>
      </c>
      <c r="BK377" s="161">
        <f>ROUND(I377*H377,2)</f>
        <v>0</v>
      </c>
      <c r="BL377" s="17" t="s">
        <v>176</v>
      </c>
      <c r="BM377" s="160" t="s">
        <v>509</v>
      </c>
    </row>
    <row r="378" spans="2:47" s="1" customFormat="1" ht="19.5">
      <c r="B378" s="32"/>
      <c r="D378" s="163" t="s">
        <v>254</v>
      </c>
      <c r="F378" s="186" t="s">
        <v>510</v>
      </c>
      <c r="I378" s="93"/>
      <c r="L378" s="32"/>
      <c r="M378" s="198"/>
      <c r="N378" s="199"/>
      <c r="O378" s="199"/>
      <c r="P378" s="199"/>
      <c r="Q378" s="199"/>
      <c r="R378" s="199"/>
      <c r="S378" s="199"/>
      <c r="T378" s="200"/>
      <c r="AT378" s="17" t="s">
        <v>254</v>
      </c>
      <c r="AU378" s="17" t="s">
        <v>81</v>
      </c>
    </row>
    <row r="379" spans="2:12" s="1" customFormat="1" ht="6.95" customHeight="1">
      <c r="B379" s="41"/>
      <c r="C379" s="42"/>
      <c r="D379" s="42"/>
      <c r="E379" s="42"/>
      <c r="F379" s="42"/>
      <c r="G379" s="42"/>
      <c r="H379" s="42"/>
      <c r="I379" s="110"/>
      <c r="J379" s="42"/>
      <c r="K379" s="42"/>
      <c r="L379" s="32"/>
    </row>
  </sheetData>
  <autoFilter ref="C102:K378"/>
  <mergeCells count="12">
    <mergeCell ref="E95:H95"/>
    <mergeCell ref="L2:V2"/>
    <mergeCell ref="E50:H50"/>
    <mergeCell ref="E52:H52"/>
    <mergeCell ref="E54:H54"/>
    <mergeCell ref="E91:H91"/>
    <mergeCell ref="E93:H9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94" t="s">
        <v>6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93</v>
      </c>
      <c r="L4" s="20"/>
      <c r="M4" s="92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25" t="str">
        <f>'Rekapitulace stavby'!K6</f>
        <v>Učebny pro výuku dentální hygieny Slezská univerzita</v>
      </c>
      <c r="F7" s="326"/>
      <c r="G7" s="326"/>
      <c r="H7" s="326"/>
      <c r="L7" s="20"/>
    </row>
    <row r="8" spans="2:12" s="1" customFormat="1" ht="12" customHeight="1">
      <c r="B8" s="32"/>
      <c r="D8" s="27" t="s">
        <v>94</v>
      </c>
      <c r="I8" s="93"/>
      <c r="L8" s="32"/>
    </row>
    <row r="9" spans="2:12" s="1" customFormat="1" ht="36.95" customHeight="1">
      <c r="B9" s="32"/>
      <c r="E9" s="302" t="s">
        <v>511</v>
      </c>
      <c r="F9" s="327"/>
      <c r="G9" s="327"/>
      <c r="H9" s="327"/>
      <c r="I9" s="93"/>
      <c r="L9" s="32"/>
    </row>
    <row r="10" spans="2:12" s="1" customFormat="1" ht="11.25">
      <c r="B10" s="32"/>
      <c r="I10" s="93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94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94" t="s">
        <v>23</v>
      </c>
      <c r="J12" s="49" t="str">
        <f>'Rekapitulace stavby'!AN8</f>
        <v>14. 2. 2019</v>
      </c>
      <c r="L12" s="32"/>
    </row>
    <row r="13" spans="2:12" s="1" customFormat="1" ht="10.9" customHeight="1">
      <c r="B13" s="32"/>
      <c r="I13" s="93"/>
      <c r="L13" s="32"/>
    </row>
    <row r="14" spans="2:12" s="1" customFormat="1" ht="12" customHeight="1">
      <c r="B14" s="32"/>
      <c r="D14" s="27" t="s">
        <v>25</v>
      </c>
      <c r="I14" s="94" t="s">
        <v>26</v>
      </c>
      <c r="J14" s="25" t="s">
        <v>3</v>
      </c>
      <c r="L14" s="32"/>
    </row>
    <row r="15" spans="2:12" s="1" customFormat="1" ht="18" customHeight="1">
      <c r="B15" s="32"/>
      <c r="E15" s="25" t="s">
        <v>27</v>
      </c>
      <c r="I15" s="94" t="s">
        <v>28</v>
      </c>
      <c r="J15" s="25" t="s">
        <v>3</v>
      </c>
      <c r="L15" s="32"/>
    </row>
    <row r="16" spans="2:12" s="1" customFormat="1" ht="6.95" customHeight="1">
      <c r="B16" s="32"/>
      <c r="I16" s="93"/>
      <c r="L16" s="32"/>
    </row>
    <row r="17" spans="2:12" s="1" customFormat="1" ht="12" customHeight="1">
      <c r="B17" s="32"/>
      <c r="D17" s="27" t="s">
        <v>29</v>
      </c>
      <c r="I17" s="94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28" t="str">
        <f>'Rekapitulace stavby'!E14</f>
        <v>Vyplň údaj</v>
      </c>
      <c r="F18" s="305"/>
      <c r="G18" s="305"/>
      <c r="H18" s="305"/>
      <c r="I18" s="94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3"/>
      <c r="L19" s="32"/>
    </row>
    <row r="20" spans="2:12" s="1" customFormat="1" ht="12" customHeight="1">
      <c r="B20" s="32"/>
      <c r="D20" s="27" t="s">
        <v>31</v>
      </c>
      <c r="I20" s="94" t="s">
        <v>26</v>
      </c>
      <c r="J20" s="25" t="s">
        <v>512</v>
      </c>
      <c r="L20" s="32"/>
    </row>
    <row r="21" spans="2:12" s="1" customFormat="1" ht="18" customHeight="1">
      <c r="B21" s="32"/>
      <c r="E21" s="25" t="s">
        <v>513</v>
      </c>
      <c r="I21" s="94" t="s">
        <v>28</v>
      </c>
      <c r="J21" s="25" t="s">
        <v>3</v>
      </c>
      <c r="L21" s="32"/>
    </row>
    <row r="22" spans="2:12" s="1" customFormat="1" ht="6.95" customHeight="1">
      <c r="B22" s="32"/>
      <c r="I22" s="93"/>
      <c r="L22" s="32"/>
    </row>
    <row r="23" spans="2:12" s="1" customFormat="1" ht="12" customHeight="1">
      <c r="B23" s="32"/>
      <c r="D23" s="27" t="s">
        <v>34</v>
      </c>
      <c r="I23" s="94" t="s">
        <v>26</v>
      </c>
      <c r="J23" s="25" t="s">
        <v>514</v>
      </c>
      <c r="L23" s="32"/>
    </row>
    <row r="24" spans="2:12" s="1" customFormat="1" ht="18" customHeight="1">
      <c r="B24" s="32"/>
      <c r="E24" s="25" t="s">
        <v>3</v>
      </c>
      <c r="I24" s="94" t="s">
        <v>28</v>
      </c>
      <c r="J24" s="25" t="s">
        <v>3</v>
      </c>
      <c r="L24" s="32"/>
    </row>
    <row r="25" spans="2:12" s="1" customFormat="1" ht="6.95" customHeight="1">
      <c r="B25" s="32"/>
      <c r="I25" s="93"/>
      <c r="L25" s="32"/>
    </row>
    <row r="26" spans="2:12" s="1" customFormat="1" ht="12" customHeight="1">
      <c r="B26" s="32"/>
      <c r="D26" s="27" t="s">
        <v>36</v>
      </c>
      <c r="I26" s="93"/>
      <c r="L26" s="32"/>
    </row>
    <row r="27" spans="2:12" s="7" customFormat="1" ht="16.5" customHeight="1">
      <c r="B27" s="95"/>
      <c r="E27" s="309" t="s">
        <v>3</v>
      </c>
      <c r="F27" s="309"/>
      <c r="G27" s="309"/>
      <c r="H27" s="309"/>
      <c r="I27" s="96"/>
      <c r="L27" s="95"/>
    </row>
    <row r="28" spans="2:12" s="1" customFormat="1" ht="6.95" customHeight="1">
      <c r="B28" s="32"/>
      <c r="I28" s="93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97"/>
      <c r="J29" s="50"/>
      <c r="K29" s="50"/>
      <c r="L29" s="32"/>
    </row>
    <row r="30" spans="2:12" s="1" customFormat="1" ht="25.35" customHeight="1">
      <c r="B30" s="32"/>
      <c r="D30" s="98" t="s">
        <v>38</v>
      </c>
      <c r="I30" s="93"/>
      <c r="J30" s="63">
        <f>ROUND(J88,2)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99" t="s">
        <v>39</v>
      </c>
      <c r="J32" s="35" t="s">
        <v>41</v>
      </c>
      <c r="L32" s="32"/>
    </row>
    <row r="33" spans="2:12" s="1" customFormat="1" ht="14.45" customHeight="1">
      <c r="B33" s="32"/>
      <c r="D33" s="100" t="s">
        <v>42</v>
      </c>
      <c r="E33" s="27" t="s">
        <v>43</v>
      </c>
      <c r="F33" s="101">
        <f>ROUND((SUM(BE88:BE169)),2)</f>
        <v>0</v>
      </c>
      <c r="I33" s="102">
        <v>0.21</v>
      </c>
      <c r="J33" s="101">
        <f>ROUND(((SUM(BE88:BE169))*I33),2)</f>
        <v>0</v>
      </c>
      <c r="L33" s="32"/>
    </row>
    <row r="34" spans="2:12" s="1" customFormat="1" ht="14.45" customHeight="1">
      <c r="B34" s="32"/>
      <c r="E34" s="27" t="s">
        <v>44</v>
      </c>
      <c r="F34" s="101">
        <f>ROUND((SUM(BF88:BF169)),2)</f>
        <v>0</v>
      </c>
      <c r="I34" s="102">
        <v>0.15</v>
      </c>
      <c r="J34" s="101">
        <f>ROUND(((SUM(BF88:BF169))*I34),2)</f>
        <v>0</v>
      </c>
      <c r="L34" s="32"/>
    </row>
    <row r="35" spans="2:12" s="1" customFormat="1" ht="14.45" customHeight="1" hidden="1">
      <c r="B35" s="32"/>
      <c r="E35" s="27" t="s">
        <v>45</v>
      </c>
      <c r="F35" s="101">
        <f>ROUND((SUM(BG88:BG169)),2)</f>
        <v>0</v>
      </c>
      <c r="I35" s="102">
        <v>0.21</v>
      </c>
      <c r="J35" s="101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101">
        <f>ROUND((SUM(BH88:BH169)),2)</f>
        <v>0</v>
      </c>
      <c r="I36" s="102">
        <v>0.15</v>
      </c>
      <c r="J36" s="101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101">
        <f>ROUND((SUM(BI88:BI169)),2)</f>
        <v>0</v>
      </c>
      <c r="I37" s="102">
        <v>0</v>
      </c>
      <c r="J37" s="101">
        <f>0</f>
        <v>0</v>
      </c>
      <c r="L37" s="32"/>
    </row>
    <row r="38" spans="2:12" s="1" customFormat="1" ht="6.95" customHeight="1">
      <c r="B38" s="32"/>
      <c r="I38" s="93"/>
      <c r="L38" s="32"/>
    </row>
    <row r="39" spans="2:12" s="1" customFormat="1" ht="25.35" customHeight="1">
      <c r="B39" s="32"/>
      <c r="C39" s="103"/>
      <c r="D39" s="104" t="s">
        <v>48</v>
      </c>
      <c r="E39" s="54"/>
      <c r="F39" s="54"/>
      <c r="G39" s="105" t="s">
        <v>49</v>
      </c>
      <c r="H39" s="106" t="s">
        <v>50</v>
      </c>
      <c r="I39" s="107"/>
      <c r="J39" s="108">
        <f>SUM(J30:J37)</f>
        <v>0</v>
      </c>
      <c r="K39" s="10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110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111"/>
      <c r="J44" s="44"/>
      <c r="K44" s="44"/>
      <c r="L44" s="32"/>
    </row>
    <row r="45" spans="2:12" s="1" customFormat="1" ht="24.95" customHeight="1">
      <c r="B45" s="32"/>
      <c r="C45" s="21" t="s">
        <v>98</v>
      </c>
      <c r="I45" s="93"/>
      <c r="L45" s="32"/>
    </row>
    <row r="46" spans="2:12" s="1" customFormat="1" ht="6.95" customHeight="1">
      <c r="B46" s="32"/>
      <c r="I46" s="93"/>
      <c r="L46" s="32"/>
    </row>
    <row r="47" spans="2:12" s="1" customFormat="1" ht="12" customHeight="1">
      <c r="B47" s="32"/>
      <c r="C47" s="27" t="s">
        <v>17</v>
      </c>
      <c r="I47" s="93"/>
      <c r="L47" s="32"/>
    </row>
    <row r="48" spans="2:12" s="1" customFormat="1" ht="16.5" customHeight="1">
      <c r="B48" s="32"/>
      <c r="E48" s="325" t="str">
        <f>E7</f>
        <v>Učebny pro výuku dentální hygieny Slezská univerzita</v>
      </c>
      <c r="F48" s="326"/>
      <c r="G48" s="326"/>
      <c r="H48" s="326"/>
      <c r="I48" s="93"/>
      <c r="L48" s="32"/>
    </row>
    <row r="49" spans="2:12" s="1" customFormat="1" ht="12" customHeight="1">
      <c r="B49" s="32"/>
      <c r="C49" s="27" t="s">
        <v>94</v>
      </c>
      <c r="I49" s="93"/>
      <c r="L49" s="32"/>
    </row>
    <row r="50" spans="2:12" s="1" customFormat="1" ht="16.5" customHeight="1">
      <c r="B50" s="32"/>
      <c r="E50" s="302" t="str">
        <f>E9</f>
        <v>D.1.4.1 - Zdravotechnika</v>
      </c>
      <c r="F50" s="327"/>
      <c r="G50" s="327"/>
      <c r="H50" s="327"/>
      <c r="I50" s="93"/>
      <c r="L50" s="32"/>
    </row>
    <row r="51" spans="2:12" s="1" customFormat="1" ht="6.95" customHeight="1">
      <c r="B51" s="32"/>
      <c r="I51" s="93"/>
      <c r="L51" s="32"/>
    </row>
    <row r="52" spans="2:12" s="1" customFormat="1" ht="12" customHeight="1">
      <c r="B52" s="32"/>
      <c r="C52" s="27" t="s">
        <v>21</v>
      </c>
      <c r="F52" s="25" t="str">
        <f>F12</f>
        <v>Bezručovo náměstí 14, Opava</v>
      </c>
      <c r="I52" s="94" t="s">
        <v>23</v>
      </c>
      <c r="J52" s="49" t="str">
        <f>IF(J12="","",J12)</f>
        <v>14. 2. 2019</v>
      </c>
      <c r="L52" s="32"/>
    </row>
    <row r="53" spans="2:12" s="1" customFormat="1" ht="6.95" customHeight="1">
      <c r="B53" s="32"/>
      <c r="I53" s="93"/>
      <c r="L53" s="32"/>
    </row>
    <row r="54" spans="2:12" s="1" customFormat="1" ht="15.2" customHeight="1">
      <c r="B54" s="32"/>
      <c r="C54" s="27" t="s">
        <v>25</v>
      </c>
      <c r="F54" s="25" t="str">
        <f>E15</f>
        <v>Slezská univerzita v Opavě</v>
      </c>
      <c r="I54" s="94" t="s">
        <v>31</v>
      </c>
      <c r="J54" s="30" t="str">
        <f>E21</f>
        <v>Petr Gnida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94" t="s">
        <v>34</v>
      </c>
      <c r="J55" s="30" t="str">
        <f>E24</f>
        <v/>
      </c>
      <c r="L55" s="32"/>
    </row>
    <row r="56" spans="2:12" s="1" customFormat="1" ht="10.35" customHeight="1">
      <c r="B56" s="32"/>
      <c r="I56" s="93"/>
      <c r="L56" s="32"/>
    </row>
    <row r="57" spans="2:12" s="1" customFormat="1" ht="29.25" customHeight="1">
      <c r="B57" s="32"/>
      <c r="C57" s="112" t="s">
        <v>99</v>
      </c>
      <c r="D57" s="103"/>
      <c r="E57" s="103"/>
      <c r="F57" s="103"/>
      <c r="G57" s="103"/>
      <c r="H57" s="103"/>
      <c r="I57" s="113"/>
      <c r="J57" s="114" t="s">
        <v>100</v>
      </c>
      <c r="K57" s="103"/>
      <c r="L57" s="32"/>
    </row>
    <row r="58" spans="2:12" s="1" customFormat="1" ht="10.35" customHeight="1">
      <c r="B58" s="32"/>
      <c r="I58" s="93"/>
      <c r="L58" s="32"/>
    </row>
    <row r="59" spans="2:47" s="1" customFormat="1" ht="22.9" customHeight="1">
      <c r="B59" s="32"/>
      <c r="C59" s="115" t="s">
        <v>70</v>
      </c>
      <c r="I59" s="93"/>
      <c r="J59" s="63">
        <f>J88</f>
        <v>0</v>
      </c>
      <c r="L59" s="32"/>
      <c r="AU59" s="17" t="s">
        <v>101</v>
      </c>
    </row>
    <row r="60" spans="2:12" s="8" customFormat="1" ht="24.95" customHeight="1">
      <c r="B60" s="116"/>
      <c r="D60" s="117" t="s">
        <v>102</v>
      </c>
      <c r="E60" s="118"/>
      <c r="F60" s="118"/>
      <c r="G60" s="118"/>
      <c r="H60" s="118"/>
      <c r="I60" s="119"/>
      <c r="J60" s="120">
        <f>J89</f>
        <v>0</v>
      </c>
      <c r="L60" s="116"/>
    </row>
    <row r="61" spans="2:12" s="9" customFormat="1" ht="19.9" customHeight="1">
      <c r="B61" s="121"/>
      <c r="D61" s="122" t="s">
        <v>107</v>
      </c>
      <c r="E61" s="123"/>
      <c r="F61" s="123"/>
      <c r="G61" s="123"/>
      <c r="H61" s="123"/>
      <c r="I61" s="124"/>
      <c r="J61" s="125">
        <f>J90</f>
        <v>0</v>
      </c>
      <c r="L61" s="121"/>
    </row>
    <row r="62" spans="2:12" s="8" customFormat="1" ht="24.95" customHeight="1">
      <c r="B62" s="116"/>
      <c r="D62" s="117" t="s">
        <v>109</v>
      </c>
      <c r="E62" s="118"/>
      <c r="F62" s="118"/>
      <c r="G62" s="118"/>
      <c r="H62" s="118"/>
      <c r="I62" s="119"/>
      <c r="J62" s="120">
        <f>J96</f>
        <v>0</v>
      </c>
      <c r="L62" s="116"/>
    </row>
    <row r="63" spans="2:12" s="9" customFormat="1" ht="19.9" customHeight="1">
      <c r="B63" s="121"/>
      <c r="D63" s="122" t="s">
        <v>515</v>
      </c>
      <c r="E63" s="123"/>
      <c r="F63" s="123"/>
      <c r="G63" s="123"/>
      <c r="H63" s="123"/>
      <c r="I63" s="124"/>
      <c r="J63" s="125">
        <f>J97</f>
        <v>0</v>
      </c>
      <c r="L63" s="121"/>
    </row>
    <row r="64" spans="2:12" s="9" customFormat="1" ht="19.9" customHeight="1">
      <c r="B64" s="121"/>
      <c r="D64" s="122" t="s">
        <v>516</v>
      </c>
      <c r="E64" s="123"/>
      <c r="F64" s="123"/>
      <c r="G64" s="123"/>
      <c r="H64" s="123"/>
      <c r="I64" s="124"/>
      <c r="J64" s="125">
        <f>J118</f>
        <v>0</v>
      </c>
      <c r="L64" s="121"/>
    </row>
    <row r="65" spans="2:12" s="9" customFormat="1" ht="19.9" customHeight="1">
      <c r="B65" s="121"/>
      <c r="D65" s="122" t="s">
        <v>517</v>
      </c>
      <c r="E65" s="123"/>
      <c r="F65" s="123"/>
      <c r="G65" s="123"/>
      <c r="H65" s="123"/>
      <c r="I65" s="124"/>
      <c r="J65" s="125">
        <f>J147</f>
        <v>0</v>
      </c>
      <c r="L65" s="121"/>
    </row>
    <row r="66" spans="2:12" s="9" customFormat="1" ht="19.9" customHeight="1">
      <c r="B66" s="121"/>
      <c r="D66" s="122" t="s">
        <v>518</v>
      </c>
      <c r="E66" s="123"/>
      <c r="F66" s="123"/>
      <c r="G66" s="123"/>
      <c r="H66" s="123"/>
      <c r="I66" s="124"/>
      <c r="J66" s="125">
        <f>J148</f>
        <v>0</v>
      </c>
      <c r="L66" s="121"/>
    </row>
    <row r="67" spans="2:12" s="9" customFormat="1" ht="19.9" customHeight="1">
      <c r="B67" s="121"/>
      <c r="D67" s="122" t="s">
        <v>110</v>
      </c>
      <c r="E67" s="123"/>
      <c r="F67" s="123"/>
      <c r="G67" s="123"/>
      <c r="H67" s="123"/>
      <c r="I67" s="124"/>
      <c r="J67" s="125">
        <f>J152</f>
        <v>0</v>
      </c>
      <c r="L67" s="121"/>
    </row>
    <row r="68" spans="2:12" s="8" customFormat="1" ht="24.95" customHeight="1">
      <c r="B68" s="116"/>
      <c r="D68" s="117" t="s">
        <v>519</v>
      </c>
      <c r="E68" s="118"/>
      <c r="F68" s="118"/>
      <c r="G68" s="118"/>
      <c r="H68" s="118"/>
      <c r="I68" s="119"/>
      <c r="J68" s="120">
        <f>J166</f>
        <v>0</v>
      </c>
      <c r="L68" s="116"/>
    </row>
    <row r="69" spans="2:12" s="1" customFormat="1" ht="21.75" customHeight="1">
      <c r="B69" s="32"/>
      <c r="I69" s="93"/>
      <c r="L69" s="32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110"/>
      <c r="J70" s="42"/>
      <c r="K70" s="42"/>
      <c r="L70" s="32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111"/>
      <c r="J74" s="44"/>
      <c r="K74" s="44"/>
      <c r="L74" s="32"/>
    </row>
    <row r="75" spans="2:12" s="1" customFormat="1" ht="24.95" customHeight="1">
      <c r="B75" s="32"/>
      <c r="C75" s="21" t="s">
        <v>120</v>
      </c>
      <c r="I75" s="93"/>
      <c r="L75" s="32"/>
    </row>
    <row r="76" spans="2:12" s="1" customFormat="1" ht="6.95" customHeight="1">
      <c r="B76" s="32"/>
      <c r="I76" s="93"/>
      <c r="L76" s="32"/>
    </row>
    <row r="77" spans="2:12" s="1" customFormat="1" ht="12" customHeight="1">
      <c r="B77" s="32"/>
      <c r="C77" s="27" t="s">
        <v>17</v>
      </c>
      <c r="I77" s="93"/>
      <c r="L77" s="32"/>
    </row>
    <row r="78" spans="2:12" s="1" customFormat="1" ht="16.5" customHeight="1">
      <c r="B78" s="32"/>
      <c r="E78" s="325" t="str">
        <f>E7</f>
        <v>Učebny pro výuku dentální hygieny Slezská univerzita</v>
      </c>
      <c r="F78" s="326"/>
      <c r="G78" s="326"/>
      <c r="H78" s="326"/>
      <c r="I78" s="93"/>
      <c r="L78" s="32"/>
    </row>
    <row r="79" spans="2:12" s="1" customFormat="1" ht="12" customHeight="1">
      <c r="B79" s="32"/>
      <c r="C79" s="27" t="s">
        <v>94</v>
      </c>
      <c r="I79" s="93"/>
      <c r="L79" s="32"/>
    </row>
    <row r="80" spans="2:12" s="1" customFormat="1" ht="16.5" customHeight="1">
      <c r="B80" s="32"/>
      <c r="E80" s="302" t="str">
        <f>E9</f>
        <v>D.1.4.1 - Zdravotechnika</v>
      </c>
      <c r="F80" s="327"/>
      <c r="G80" s="327"/>
      <c r="H80" s="327"/>
      <c r="I80" s="93"/>
      <c r="L80" s="32"/>
    </row>
    <row r="81" spans="2:12" s="1" customFormat="1" ht="6.95" customHeight="1">
      <c r="B81" s="32"/>
      <c r="I81" s="93"/>
      <c r="L81" s="32"/>
    </row>
    <row r="82" spans="2:12" s="1" customFormat="1" ht="12" customHeight="1">
      <c r="B82" s="32"/>
      <c r="C82" s="27" t="s">
        <v>21</v>
      </c>
      <c r="F82" s="25" t="str">
        <f>F12</f>
        <v>Bezručovo náměstí 14, Opava</v>
      </c>
      <c r="I82" s="94" t="s">
        <v>23</v>
      </c>
      <c r="J82" s="49" t="str">
        <f>IF(J12="","",J12)</f>
        <v>14. 2. 2019</v>
      </c>
      <c r="L82" s="32"/>
    </row>
    <row r="83" spans="2:12" s="1" customFormat="1" ht="6.95" customHeight="1">
      <c r="B83" s="32"/>
      <c r="I83" s="93"/>
      <c r="L83" s="32"/>
    </row>
    <row r="84" spans="2:12" s="1" customFormat="1" ht="15.2" customHeight="1">
      <c r="B84" s="32"/>
      <c r="C84" s="27" t="s">
        <v>25</v>
      </c>
      <c r="F84" s="25" t="str">
        <f>E15</f>
        <v>Slezská univerzita v Opavě</v>
      </c>
      <c r="I84" s="94" t="s">
        <v>31</v>
      </c>
      <c r="J84" s="30" t="str">
        <f>E21</f>
        <v>Petr Gnida</v>
      </c>
      <c r="L84" s="32"/>
    </row>
    <row r="85" spans="2:12" s="1" customFormat="1" ht="15.2" customHeight="1">
      <c r="B85" s="32"/>
      <c r="C85" s="27" t="s">
        <v>29</v>
      </c>
      <c r="F85" s="25" t="str">
        <f>IF(E18="","",E18)</f>
        <v>Vyplň údaj</v>
      </c>
      <c r="I85" s="94" t="s">
        <v>34</v>
      </c>
      <c r="J85" s="30" t="str">
        <f>E24</f>
        <v/>
      </c>
      <c r="L85" s="32"/>
    </row>
    <row r="86" spans="2:12" s="1" customFormat="1" ht="10.35" customHeight="1">
      <c r="B86" s="32"/>
      <c r="I86" s="93"/>
      <c r="L86" s="32"/>
    </row>
    <row r="87" spans="2:20" s="10" customFormat="1" ht="29.25" customHeight="1">
      <c r="B87" s="126"/>
      <c r="C87" s="127" t="s">
        <v>121</v>
      </c>
      <c r="D87" s="128" t="s">
        <v>57</v>
      </c>
      <c r="E87" s="128" t="s">
        <v>53</v>
      </c>
      <c r="F87" s="128" t="s">
        <v>54</v>
      </c>
      <c r="G87" s="128" t="s">
        <v>122</v>
      </c>
      <c r="H87" s="128" t="s">
        <v>123</v>
      </c>
      <c r="I87" s="129" t="s">
        <v>124</v>
      </c>
      <c r="J87" s="128" t="s">
        <v>100</v>
      </c>
      <c r="K87" s="130" t="s">
        <v>125</v>
      </c>
      <c r="L87" s="126"/>
      <c r="M87" s="56" t="s">
        <v>3</v>
      </c>
      <c r="N87" s="57" t="s">
        <v>42</v>
      </c>
      <c r="O87" s="57" t="s">
        <v>126</v>
      </c>
      <c r="P87" s="57" t="s">
        <v>127</v>
      </c>
      <c r="Q87" s="57" t="s">
        <v>128</v>
      </c>
      <c r="R87" s="57" t="s">
        <v>129</v>
      </c>
      <c r="S87" s="57" t="s">
        <v>130</v>
      </c>
      <c r="T87" s="58" t="s">
        <v>131</v>
      </c>
    </row>
    <row r="88" spans="2:63" s="1" customFormat="1" ht="22.9" customHeight="1">
      <c r="B88" s="32"/>
      <c r="C88" s="61" t="s">
        <v>132</v>
      </c>
      <c r="I88" s="93"/>
      <c r="J88" s="131">
        <f>BK88</f>
        <v>0</v>
      </c>
      <c r="L88" s="32"/>
      <c r="M88" s="59"/>
      <c r="N88" s="50"/>
      <c r="O88" s="50"/>
      <c r="P88" s="132">
        <f>P89+P96+P166</f>
        <v>0</v>
      </c>
      <c r="Q88" s="50"/>
      <c r="R88" s="132">
        <f>R89+R96+R166</f>
        <v>0.19604</v>
      </c>
      <c r="S88" s="50"/>
      <c r="T88" s="133">
        <f>T89+T96+T166</f>
        <v>0.063</v>
      </c>
      <c r="AT88" s="17" t="s">
        <v>71</v>
      </c>
      <c r="AU88" s="17" t="s">
        <v>101</v>
      </c>
      <c r="BK88" s="134">
        <f>BK89+BK96+BK166</f>
        <v>0</v>
      </c>
    </row>
    <row r="89" spans="2:63" s="11" customFormat="1" ht="25.9" customHeight="1">
      <c r="B89" s="135"/>
      <c r="D89" s="136" t="s">
        <v>71</v>
      </c>
      <c r="E89" s="137" t="s">
        <v>133</v>
      </c>
      <c r="F89" s="137" t="s">
        <v>134</v>
      </c>
      <c r="I89" s="138"/>
      <c r="J89" s="139">
        <f>BK89</f>
        <v>0</v>
      </c>
      <c r="L89" s="135"/>
      <c r="M89" s="140"/>
      <c r="N89" s="141"/>
      <c r="O89" s="141"/>
      <c r="P89" s="142">
        <f>P90</f>
        <v>0</v>
      </c>
      <c r="Q89" s="141"/>
      <c r="R89" s="142">
        <f>R90</f>
        <v>0</v>
      </c>
      <c r="S89" s="141"/>
      <c r="T89" s="143">
        <f>T90</f>
        <v>0</v>
      </c>
      <c r="AR89" s="136" t="s">
        <v>79</v>
      </c>
      <c r="AT89" s="144" t="s">
        <v>71</v>
      </c>
      <c r="AU89" s="144" t="s">
        <v>72</v>
      </c>
      <c r="AY89" s="136" t="s">
        <v>135</v>
      </c>
      <c r="BK89" s="145">
        <f>BK90</f>
        <v>0</v>
      </c>
    </row>
    <row r="90" spans="2:63" s="11" customFormat="1" ht="22.9" customHeight="1">
      <c r="B90" s="135"/>
      <c r="D90" s="136" t="s">
        <v>71</v>
      </c>
      <c r="E90" s="146" t="s">
        <v>241</v>
      </c>
      <c r="F90" s="146" t="s">
        <v>242</v>
      </c>
      <c r="I90" s="138"/>
      <c r="J90" s="147">
        <f>BK90</f>
        <v>0</v>
      </c>
      <c r="L90" s="135"/>
      <c r="M90" s="140"/>
      <c r="N90" s="141"/>
      <c r="O90" s="141"/>
      <c r="P90" s="142">
        <f>SUM(P91:P95)</f>
        <v>0</v>
      </c>
      <c r="Q90" s="141"/>
      <c r="R90" s="142">
        <f>SUM(R91:R95)</f>
        <v>0</v>
      </c>
      <c r="S90" s="141"/>
      <c r="T90" s="143">
        <f>SUM(T91:T95)</f>
        <v>0</v>
      </c>
      <c r="AR90" s="136" t="s">
        <v>79</v>
      </c>
      <c r="AT90" s="144" t="s">
        <v>71</v>
      </c>
      <c r="AU90" s="144" t="s">
        <v>79</v>
      </c>
      <c r="AY90" s="136" t="s">
        <v>135</v>
      </c>
      <c r="BK90" s="145">
        <f>SUM(BK91:BK95)</f>
        <v>0</v>
      </c>
    </row>
    <row r="91" spans="2:65" s="1" customFormat="1" ht="24" customHeight="1">
      <c r="B91" s="148"/>
      <c r="C91" s="149" t="s">
        <v>79</v>
      </c>
      <c r="D91" s="149" t="s">
        <v>138</v>
      </c>
      <c r="E91" s="150" t="s">
        <v>520</v>
      </c>
      <c r="F91" s="151" t="s">
        <v>521</v>
      </c>
      <c r="G91" s="152" t="s">
        <v>245</v>
      </c>
      <c r="H91" s="153">
        <v>0.063</v>
      </c>
      <c r="I91" s="154"/>
      <c r="J91" s="155">
        <f>ROUND(I91*H91,2)</f>
        <v>0</v>
      </c>
      <c r="K91" s="151" t="s">
        <v>522</v>
      </c>
      <c r="L91" s="32"/>
      <c r="M91" s="156" t="s">
        <v>3</v>
      </c>
      <c r="N91" s="157" t="s">
        <v>43</v>
      </c>
      <c r="O91" s="52"/>
      <c r="P91" s="158">
        <f>O91*H91</f>
        <v>0</v>
      </c>
      <c r="Q91" s="158">
        <v>0</v>
      </c>
      <c r="R91" s="158">
        <f>Q91*H91</f>
        <v>0</v>
      </c>
      <c r="S91" s="158">
        <v>0</v>
      </c>
      <c r="T91" s="159">
        <f>S91*H91</f>
        <v>0</v>
      </c>
      <c r="AR91" s="160" t="s">
        <v>143</v>
      </c>
      <c r="AT91" s="160" t="s">
        <v>138</v>
      </c>
      <c r="AU91" s="160" t="s">
        <v>81</v>
      </c>
      <c r="AY91" s="17" t="s">
        <v>135</v>
      </c>
      <c r="BE91" s="161">
        <f>IF(N91="základní",J91,0)</f>
        <v>0</v>
      </c>
      <c r="BF91" s="161">
        <f>IF(N91="snížená",J91,0)</f>
        <v>0</v>
      </c>
      <c r="BG91" s="161">
        <f>IF(N91="zákl. přenesená",J91,0)</f>
        <v>0</v>
      </c>
      <c r="BH91" s="161">
        <f>IF(N91="sníž. přenesená",J91,0)</f>
        <v>0</v>
      </c>
      <c r="BI91" s="161">
        <f>IF(N91="nulová",J91,0)</f>
        <v>0</v>
      </c>
      <c r="BJ91" s="17" t="s">
        <v>79</v>
      </c>
      <c r="BK91" s="161">
        <f>ROUND(I91*H91,2)</f>
        <v>0</v>
      </c>
      <c r="BL91" s="17" t="s">
        <v>143</v>
      </c>
      <c r="BM91" s="160" t="s">
        <v>523</v>
      </c>
    </row>
    <row r="92" spans="2:65" s="1" customFormat="1" ht="24" customHeight="1">
      <c r="B92" s="148"/>
      <c r="C92" s="149" t="s">
        <v>81</v>
      </c>
      <c r="D92" s="149" t="s">
        <v>138</v>
      </c>
      <c r="E92" s="150" t="s">
        <v>524</v>
      </c>
      <c r="F92" s="151" t="s">
        <v>525</v>
      </c>
      <c r="G92" s="152" t="s">
        <v>245</v>
      </c>
      <c r="H92" s="153">
        <v>0.063</v>
      </c>
      <c r="I92" s="154"/>
      <c r="J92" s="155">
        <f>ROUND(I92*H92,2)</f>
        <v>0</v>
      </c>
      <c r="K92" s="151" t="s">
        <v>522</v>
      </c>
      <c r="L92" s="32"/>
      <c r="M92" s="156" t="s">
        <v>3</v>
      </c>
      <c r="N92" s="157" t="s">
        <v>43</v>
      </c>
      <c r="O92" s="52"/>
      <c r="P92" s="158">
        <f>O92*H92</f>
        <v>0</v>
      </c>
      <c r="Q92" s="158">
        <v>0</v>
      </c>
      <c r="R92" s="158">
        <f>Q92*H92</f>
        <v>0</v>
      </c>
      <c r="S92" s="158">
        <v>0</v>
      </c>
      <c r="T92" s="159">
        <f>S92*H92</f>
        <v>0</v>
      </c>
      <c r="AR92" s="160" t="s">
        <v>143</v>
      </c>
      <c r="AT92" s="160" t="s">
        <v>138</v>
      </c>
      <c r="AU92" s="160" t="s">
        <v>81</v>
      </c>
      <c r="AY92" s="17" t="s">
        <v>135</v>
      </c>
      <c r="BE92" s="161">
        <f>IF(N92="základní",J92,0)</f>
        <v>0</v>
      </c>
      <c r="BF92" s="161">
        <f>IF(N92="snížená",J92,0)</f>
        <v>0</v>
      </c>
      <c r="BG92" s="161">
        <f>IF(N92="zákl. přenesená",J92,0)</f>
        <v>0</v>
      </c>
      <c r="BH92" s="161">
        <f>IF(N92="sníž. přenesená",J92,0)</f>
        <v>0</v>
      </c>
      <c r="BI92" s="161">
        <f>IF(N92="nulová",J92,0)</f>
        <v>0</v>
      </c>
      <c r="BJ92" s="17" t="s">
        <v>79</v>
      </c>
      <c r="BK92" s="161">
        <f>ROUND(I92*H92,2)</f>
        <v>0</v>
      </c>
      <c r="BL92" s="17" t="s">
        <v>143</v>
      </c>
      <c r="BM92" s="160" t="s">
        <v>526</v>
      </c>
    </row>
    <row r="93" spans="2:65" s="1" customFormat="1" ht="24" customHeight="1">
      <c r="B93" s="148"/>
      <c r="C93" s="149" t="s">
        <v>136</v>
      </c>
      <c r="D93" s="149" t="s">
        <v>138</v>
      </c>
      <c r="E93" s="150" t="s">
        <v>527</v>
      </c>
      <c r="F93" s="151" t="s">
        <v>528</v>
      </c>
      <c r="G93" s="152" t="s">
        <v>245</v>
      </c>
      <c r="H93" s="153">
        <v>0.567</v>
      </c>
      <c r="I93" s="154"/>
      <c r="J93" s="155">
        <f>ROUND(I93*H93,2)</f>
        <v>0</v>
      </c>
      <c r="K93" s="151" t="s">
        <v>522</v>
      </c>
      <c r="L93" s="32"/>
      <c r="M93" s="156" t="s">
        <v>3</v>
      </c>
      <c r="N93" s="157" t="s">
        <v>43</v>
      </c>
      <c r="O93" s="52"/>
      <c r="P93" s="158">
        <f>O93*H93</f>
        <v>0</v>
      </c>
      <c r="Q93" s="158">
        <v>0</v>
      </c>
      <c r="R93" s="158">
        <f>Q93*H93</f>
        <v>0</v>
      </c>
      <c r="S93" s="158">
        <v>0</v>
      </c>
      <c r="T93" s="159">
        <f>S93*H93</f>
        <v>0</v>
      </c>
      <c r="AR93" s="160" t="s">
        <v>143</v>
      </c>
      <c r="AT93" s="160" t="s">
        <v>138</v>
      </c>
      <c r="AU93" s="160" t="s">
        <v>81</v>
      </c>
      <c r="AY93" s="17" t="s">
        <v>135</v>
      </c>
      <c r="BE93" s="161">
        <f>IF(N93="základní",J93,0)</f>
        <v>0</v>
      </c>
      <c r="BF93" s="161">
        <f>IF(N93="snížená",J93,0)</f>
        <v>0</v>
      </c>
      <c r="BG93" s="161">
        <f>IF(N93="zákl. přenesená",J93,0)</f>
        <v>0</v>
      </c>
      <c r="BH93" s="161">
        <f>IF(N93="sníž. přenesená",J93,0)</f>
        <v>0</v>
      </c>
      <c r="BI93" s="161">
        <f>IF(N93="nulová",J93,0)</f>
        <v>0</v>
      </c>
      <c r="BJ93" s="17" t="s">
        <v>79</v>
      </c>
      <c r="BK93" s="161">
        <f>ROUND(I93*H93,2)</f>
        <v>0</v>
      </c>
      <c r="BL93" s="17" t="s">
        <v>143</v>
      </c>
      <c r="BM93" s="160" t="s">
        <v>529</v>
      </c>
    </row>
    <row r="94" spans="2:51" s="13" customFormat="1" ht="11.25">
      <c r="B94" s="170"/>
      <c r="D94" s="163" t="s">
        <v>145</v>
      </c>
      <c r="E94" s="171" t="s">
        <v>3</v>
      </c>
      <c r="F94" s="172" t="s">
        <v>530</v>
      </c>
      <c r="H94" s="173">
        <v>0.567</v>
      </c>
      <c r="I94" s="174"/>
      <c r="L94" s="170"/>
      <c r="M94" s="175"/>
      <c r="N94" s="176"/>
      <c r="O94" s="176"/>
      <c r="P94" s="176"/>
      <c r="Q94" s="176"/>
      <c r="R94" s="176"/>
      <c r="S94" s="176"/>
      <c r="T94" s="177"/>
      <c r="AT94" s="171" t="s">
        <v>145</v>
      </c>
      <c r="AU94" s="171" t="s">
        <v>81</v>
      </c>
      <c r="AV94" s="13" t="s">
        <v>81</v>
      </c>
      <c r="AW94" s="13" t="s">
        <v>33</v>
      </c>
      <c r="AX94" s="13" t="s">
        <v>79</v>
      </c>
      <c r="AY94" s="171" t="s">
        <v>135</v>
      </c>
    </row>
    <row r="95" spans="2:65" s="1" customFormat="1" ht="24" customHeight="1">
      <c r="B95" s="148"/>
      <c r="C95" s="149" t="s">
        <v>143</v>
      </c>
      <c r="D95" s="149" t="s">
        <v>138</v>
      </c>
      <c r="E95" s="150" t="s">
        <v>531</v>
      </c>
      <c r="F95" s="151" t="s">
        <v>532</v>
      </c>
      <c r="G95" s="152" t="s">
        <v>245</v>
      </c>
      <c r="H95" s="153">
        <v>0.063</v>
      </c>
      <c r="I95" s="154"/>
      <c r="J95" s="155">
        <f>ROUND(I95*H95,2)</f>
        <v>0</v>
      </c>
      <c r="K95" s="151" t="s">
        <v>522</v>
      </c>
      <c r="L95" s="32"/>
      <c r="M95" s="156" t="s">
        <v>3</v>
      </c>
      <c r="N95" s="157" t="s">
        <v>43</v>
      </c>
      <c r="O95" s="52"/>
      <c r="P95" s="158">
        <f>O95*H95</f>
        <v>0</v>
      </c>
      <c r="Q95" s="158">
        <v>0</v>
      </c>
      <c r="R95" s="158">
        <f>Q95*H95</f>
        <v>0</v>
      </c>
      <c r="S95" s="158">
        <v>0</v>
      </c>
      <c r="T95" s="159">
        <f>S95*H95</f>
        <v>0</v>
      </c>
      <c r="AR95" s="160" t="s">
        <v>143</v>
      </c>
      <c r="AT95" s="160" t="s">
        <v>138</v>
      </c>
      <c r="AU95" s="160" t="s">
        <v>81</v>
      </c>
      <c r="AY95" s="17" t="s">
        <v>135</v>
      </c>
      <c r="BE95" s="161">
        <f>IF(N95="základní",J95,0)</f>
        <v>0</v>
      </c>
      <c r="BF95" s="161">
        <f>IF(N95="snížená",J95,0)</f>
        <v>0</v>
      </c>
      <c r="BG95" s="161">
        <f>IF(N95="zákl. přenesená",J95,0)</f>
        <v>0</v>
      </c>
      <c r="BH95" s="161">
        <f>IF(N95="sníž. přenesená",J95,0)</f>
        <v>0</v>
      </c>
      <c r="BI95" s="161">
        <f>IF(N95="nulová",J95,0)</f>
        <v>0</v>
      </c>
      <c r="BJ95" s="17" t="s">
        <v>79</v>
      </c>
      <c r="BK95" s="161">
        <f>ROUND(I95*H95,2)</f>
        <v>0</v>
      </c>
      <c r="BL95" s="17" t="s">
        <v>143</v>
      </c>
      <c r="BM95" s="160" t="s">
        <v>533</v>
      </c>
    </row>
    <row r="96" spans="2:63" s="11" customFormat="1" ht="25.9" customHeight="1">
      <c r="B96" s="135"/>
      <c r="D96" s="136" t="s">
        <v>71</v>
      </c>
      <c r="E96" s="137" t="s">
        <v>267</v>
      </c>
      <c r="F96" s="137" t="s">
        <v>268</v>
      </c>
      <c r="I96" s="138"/>
      <c r="J96" s="139">
        <f>BK96</f>
        <v>0</v>
      </c>
      <c r="L96" s="135"/>
      <c r="M96" s="140"/>
      <c r="N96" s="141"/>
      <c r="O96" s="141"/>
      <c r="P96" s="142">
        <f>P97+P118+P147+P148+P152</f>
        <v>0</v>
      </c>
      <c r="Q96" s="141"/>
      <c r="R96" s="142">
        <f>R97+R118+R147+R148+R152</f>
        <v>0.19604</v>
      </c>
      <c r="S96" s="141"/>
      <c r="T96" s="143">
        <f>T97+T118+T147+T148+T152</f>
        <v>0.063</v>
      </c>
      <c r="AR96" s="136" t="s">
        <v>81</v>
      </c>
      <c r="AT96" s="144" t="s">
        <v>71</v>
      </c>
      <c r="AU96" s="144" t="s">
        <v>72</v>
      </c>
      <c r="AY96" s="136" t="s">
        <v>135</v>
      </c>
      <c r="BK96" s="145">
        <f>BK97+BK118+BK147+BK148+BK152</f>
        <v>0</v>
      </c>
    </row>
    <row r="97" spans="2:63" s="11" customFormat="1" ht="22.9" customHeight="1">
      <c r="B97" s="135"/>
      <c r="D97" s="136" t="s">
        <v>71</v>
      </c>
      <c r="E97" s="146" t="s">
        <v>534</v>
      </c>
      <c r="F97" s="146" t="s">
        <v>535</v>
      </c>
      <c r="I97" s="138"/>
      <c r="J97" s="147">
        <f>BK97</f>
        <v>0</v>
      </c>
      <c r="L97" s="135"/>
      <c r="M97" s="140"/>
      <c r="N97" s="141"/>
      <c r="O97" s="141"/>
      <c r="P97" s="142">
        <f>SUM(P98:P117)</f>
        <v>0</v>
      </c>
      <c r="Q97" s="141"/>
      <c r="R97" s="142">
        <f>SUM(R98:R117)</f>
        <v>0.05526</v>
      </c>
      <c r="S97" s="141"/>
      <c r="T97" s="143">
        <f>SUM(T98:T117)</f>
        <v>0</v>
      </c>
      <c r="AR97" s="136" t="s">
        <v>81</v>
      </c>
      <c r="AT97" s="144" t="s">
        <v>71</v>
      </c>
      <c r="AU97" s="144" t="s">
        <v>79</v>
      </c>
      <c r="AY97" s="136" t="s">
        <v>135</v>
      </c>
      <c r="BK97" s="145">
        <f>SUM(BK98:BK117)</f>
        <v>0</v>
      </c>
    </row>
    <row r="98" spans="2:65" s="1" customFormat="1" ht="16.5" customHeight="1">
      <c r="B98" s="148"/>
      <c r="C98" s="149" t="s">
        <v>180</v>
      </c>
      <c r="D98" s="149" t="s">
        <v>138</v>
      </c>
      <c r="E98" s="150" t="s">
        <v>536</v>
      </c>
      <c r="F98" s="151" t="s">
        <v>537</v>
      </c>
      <c r="G98" s="152" t="s">
        <v>141</v>
      </c>
      <c r="H98" s="153">
        <v>1</v>
      </c>
      <c r="I98" s="154"/>
      <c r="J98" s="155">
        <f aca="true" t="shared" si="0" ref="J98:J117">ROUND(I98*H98,2)</f>
        <v>0</v>
      </c>
      <c r="K98" s="151" t="s">
        <v>142</v>
      </c>
      <c r="L98" s="32"/>
      <c r="M98" s="156" t="s">
        <v>3</v>
      </c>
      <c r="N98" s="157" t="s">
        <v>43</v>
      </c>
      <c r="O98" s="52"/>
      <c r="P98" s="158">
        <f aca="true" t="shared" si="1" ref="P98:P117">O98*H98</f>
        <v>0</v>
      </c>
      <c r="Q98" s="158">
        <v>0.0009</v>
      </c>
      <c r="R98" s="158">
        <f aca="true" t="shared" si="2" ref="R98:R117">Q98*H98</f>
        <v>0.0009</v>
      </c>
      <c r="S98" s="158">
        <v>0</v>
      </c>
      <c r="T98" s="159">
        <f aca="true" t="shared" si="3" ref="T98:T117">S98*H98</f>
        <v>0</v>
      </c>
      <c r="AR98" s="160" t="s">
        <v>176</v>
      </c>
      <c r="AT98" s="160" t="s">
        <v>138</v>
      </c>
      <c r="AU98" s="160" t="s">
        <v>81</v>
      </c>
      <c r="AY98" s="17" t="s">
        <v>135</v>
      </c>
      <c r="BE98" s="161">
        <f aca="true" t="shared" si="4" ref="BE98:BE117">IF(N98="základní",J98,0)</f>
        <v>0</v>
      </c>
      <c r="BF98" s="161">
        <f aca="true" t="shared" si="5" ref="BF98:BF117">IF(N98="snížená",J98,0)</f>
        <v>0</v>
      </c>
      <c r="BG98" s="161">
        <f aca="true" t="shared" si="6" ref="BG98:BG117">IF(N98="zákl. přenesená",J98,0)</f>
        <v>0</v>
      </c>
      <c r="BH98" s="161">
        <f aca="true" t="shared" si="7" ref="BH98:BH117">IF(N98="sníž. přenesená",J98,0)</f>
        <v>0</v>
      </c>
      <c r="BI98" s="161">
        <f aca="true" t="shared" si="8" ref="BI98:BI117">IF(N98="nulová",J98,0)</f>
        <v>0</v>
      </c>
      <c r="BJ98" s="17" t="s">
        <v>79</v>
      </c>
      <c r="BK98" s="161">
        <f aca="true" t="shared" si="9" ref="BK98:BK117">ROUND(I98*H98,2)</f>
        <v>0</v>
      </c>
      <c r="BL98" s="17" t="s">
        <v>176</v>
      </c>
      <c r="BM98" s="160" t="s">
        <v>538</v>
      </c>
    </row>
    <row r="99" spans="2:65" s="1" customFormat="1" ht="16.5" customHeight="1">
      <c r="B99" s="148"/>
      <c r="C99" s="149" t="s">
        <v>158</v>
      </c>
      <c r="D99" s="149" t="s">
        <v>138</v>
      </c>
      <c r="E99" s="150" t="s">
        <v>539</v>
      </c>
      <c r="F99" s="151" t="s">
        <v>540</v>
      </c>
      <c r="G99" s="152" t="s">
        <v>141</v>
      </c>
      <c r="H99" s="153">
        <v>1</v>
      </c>
      <c r="I99" s="154"/>
      <c r="J99" s="155">
        <f t="shared" si="0"/>
        <v>0</v>
      </c>
      <c r="K99" s="151" t="s">
        <v>142</v>
      </c>
      <c r="L99" s="32"/>
      <c r="M99" s="156" t="s">
        <v>3</v>
      </c>
      <c r="N99" s="157" t="s">
        <v>43</v>
      </c>
      <c r="O99" s="52"/>
      <c r="P99" s="158">
        <f t="shared" si="1"/>
        <v>0</v>
      </c>
      <c r="Q99" s="158">
        <v>0.00053</v>
      </c>
      <c r="R99" s="158">
        <f t="shared" si="2"/>
        <v>0.00053</v>
      </c>
      <c r="S99" s="158">
        <v>0</v>
      </c>
      <c r="T99" s="159">
        <f t="shared" si="3"/>
        <v>0</v>
      </c>
      <c r="AR99" s="160" t="s">
        <v>176</v>
      </c>
      <c r="AT99" s="160" t="s">
        <v>138</v>
      </c>
      <c r="AU99" s="160" t="s">
        <v>81</v>
      </c>
      <c r="AY99" s="17" t="s">
        <v>135</v>
      </c>
      <c r="BE99" s="161">
        <f t="shared" si="4"/>
        <v>0</v>
      </c>
      <c r="BF99" s="161">
        <f t="shared" si="5"/>
        <v>0</v>
      </c>
      <c r="BG99" s="161">
        <f t="shared" si="6"/>
        <v>0</v>
      </c>
      <c r="BH99" s="161">
        <f t="shared" si="7"/>
        <v>0</v>
      </c>
      <c r="BI99" s="161">
        <f t="shared" si="8"/>
        <v>0</v>
      </c>
      <c r="BJ99" s="17" t="s">
        <v>79</v>
      </c>
      <c r="BK99" s="161">
        <f t="shared" si="9"/>
        <v>0</v>
      </c>
      <c r="BL99" s="17" t="s">
        <v>176</v>
      </c>
      <c r="BM99" s="160" t="s">
        <v>541</v>
      </c>
    </row>
    <row r="100" spans="2:65" s="1" customFormat="1" ht="16.5" customHeight="1">
      <c r="B100" s="148"/>
      <c r="C100" s="149" t="s">
        <v>202</v>
      </c>
      <c r="D100" s="149" t="s">
        <v>138</v>
      </c>
      <c r="E100" s="150" t="s">
        <v>542</v>
      </c>
      <c r="F100" s="151" t="s">
        <v>543</v>
      </c>
      <c r="G100" s="152" t="s">
        <v>149</v>
      </c>
      <c r="H100" s="153">
        <v>33</v>
      </c>
      <c r="I100" s="154"/>
      <c r="J100" s="155">
        <f t="shared" si="0"/>
        <v>0</v>
      </c>
      <c r="K100" s="151" t="s">
        <v>142</v>
      </c>
      <c r="L100" s="32"/>
      <c r="M100" s="156" t="s">
        <v>3</v>
      </c>
      <c r="N100" s="157" t="s">
        <v>43</v>
      </c>
      <c r="O100" s="52"/>
      <c r="P100" s="158">
        <f t="shared" si="1"/>
        <v>0</v>
      </c>
      <c r="Q100" s="158">
        <v>0.00032</v>
      </c>
      <c r="R100" s="158">
        <f t="shared" si="2"/>
        <v>0.010560000000000002</v>
      </c>
      <c r="S100" s="158">
        <v>0</v>
      </c>
      <c r="T100" s="159">
        <f t="shared" si="3"/>
        <v>0</v>
      </c>
      <c r="AR100" s="160" t="s">
        <v>176</v>
      </c>
      <c r="AT100" s="160" t="s">
        <v>138</v>
      </c>
      <c r="AU100" s="160" t="s">
        <v>81</v>
      </c>
      <c r="AY100" s="17" t="s">
        <v>135</v>
      </c>
      <c r="BE100" s="161">
        <f t="shared" si="4"/>
        <v>0</v>
      </c>
      <c r="BF100" s="161">
        <f t="shared" si="5"/>
        <v>0</v>
      </c>
      <c r="BG100" s="161">
        <f t="shared" si="6"/>
        <v>0</v>
      </c>
      <c r="BH100" s="161">
        <f t="shared" si="7"/>
        <v>0</v>
      </c>
      <c r="BI100" s="161">
        <f t="shared" si="8"/>
        <v>0</v>
      </c>
      <c r="BJ100" s="17" t="s">
        <v>79</v>
      </c>
      <c r="BK100" s="161">
        <f t="shared" si="9"/>
        <v>0</v>
      </c>
      <c r="BL100" s="17" t="s">
        <v>176</v>
      </c>
      <c r="BM100" s="160" t="s">
        <v>544</v>
      </c>
    </row>
    <row r="101" spans="2:65" s="1" customFormat="1" ht="16.5" customHeight="1">
      <c r="B101" s="148"/>
      <c r="C101" s="149" t="s">
        <v>188</v>
      </c>
      <c r="D101" s="149" t="s">
        <v>138</v>
      </c>
      <c r="E101" s="150" t="s">
        <v>545</v>
      </c>
      <c r="F101" s="151" t="s">
        <v>546</v>
      </c>
      <c r="G101" s="152" t="s">
        <v>149</v>
      </c>
      <c r="H101" s="153">
        <v>3</v>
      </c>
      <c r="I101" s="154"/>
      <c r="J101" s="155">
        <f t="shared" si="0"/>
        <v>0</v>
      </c>
      <c r="K101" s="151" t="s">
        <v>142</v>
      </c>
      <c r="L101" s="32"/>
      <c r="M101" s="156" t="s">
        <v>3</v>
      </c>
      <c r="N101" s="157" t="s">
        <v>43</v>
      </c>
      <c r="O101" s="52"/>
      <c r="P101" s="158">
        <f t="shared" si="1"/>
        <v>0</v>
      </c>
      <c r="Q101" s="158">
        <v>0.00043</v>
      </c>
      <c r="R101" s="158">
        <f t="shared" si="2"/>
        <v>0.00129</v>
      </c>
      <c r="S101" s="158">
        <v>0</v>
      </c>
      <c r="T101" s="159">
        <f t="shared" si="3"/>
        <v>0</v>
      </c>
      <c r="AR101" s="160" t="s">
        <v>176</v>
      </c>
      <c r="AT101" s="160" t="s">
        <v>138</v>
      </c>
      <c r="AU101" s="160" t="s">
        <v>81</v>
      </c>
      <c r="AY101" s="17" t="s">
        <v>135</v>
      </c>
      <c r="BE101" s="161">
        <f t="shared" si="4"/>
        <v>0</v>
      </c>
      <c r="BF101" s="161">
        <f t="shared" si="5"/>
        <v>0</v>
      </c>
      <c r="BG101" s="161">
        <f t="shared" si="6"/>
        <v>0</v>
      </c>
      <c r="BH101" s="161">
        <f t="shared" si="7"/>
        <v>0</v>
      </c>
      <c r="BI101" s="161">
        <f t="shared" si="8"/>
        <v>0</v>
      </c>
      <c r="BJ101" s="17" t="s">
        <v>79</v>
      </c>
      <c r="BK101" s="161">
        <f t="shared" si="9"/>
        <v>0</v>
      </c>
      <c r="BL101" s="17" t="s">
        <v>176</v>
      </c>
      <c r="BM101" s="160" t="s">
        <v>547</v>
      </c>
    </row>
    <row r="102" spans="2:65" s="1" customFormat="1" ht="16.5" customHeight="1">
      <c r="B102" s="148"/>
      <c r="C102" s="188" t="s">
        <v>200</v>
      </c>
      <c r="D102" s="188" t="s">
        <v>292</v>
      </c>
      <c r="E102" s="189" t="s">
        <v>548</v>
      </c>
      <c r="F102" s="190" t="s">
        <v>549</v>
      </c>
      <c r="G102" s="191" t="s">
        <v>141</v>
      </c>
      <c r="H102" s="192">
        <v>4</v>
      </c>
      <c r="I102" s="193"/>
      <c r="J102" s="194">
        <f t="shared" si="0"/>
        <v>0</v>
      </c>
      <c r="K102" s="190" t="s">
        <v>142</v>
      </c>
      <c r="L102" s="195"/>
      <c r="M102" s="196" t="s">
        <v>3</v>
      </c>
      <c r="N102" s="197" t="s">
        <v>43</v>
      </c>
      <c r="O102" s="52"/>
      <c r="P102" s="158">
        <f t="shared" si="1"/>
        <v>0</v>
      </c>
      <c r="Q102" s="158">
        <v>0.0002</v>
      </c>
      <c r="R102" s="158">
        <f t="shared" si="2"/>
        <v>0.0008</v>
      </c>
      <c r="S102" s="158">
        <v>0</v>
      </c>
      <c r="T102" s="159">
        <f t="shared" si="3"/>
        <v>0</v>
      </c>
      <c r="AR102" s="160" t="s">
        <v>295</v>
      </c>
      <c r="AT102" s="160" t="s">
        <v>292</v>
      </c>
      <c r="AU102" s="160" t="s">
        <v>81</v>
      </c>
      <c r="AY102" s="17" t="s">
        <v>135</v>
      </c>
      <c r="BE102" s="161">
        <f t="shared" si="4"/>
        <v>0</v>
      </c>
      <c r="BF102" s="161">
        <f t="shared" si="5"/>
        <v>0</v>
      </c>
      <c r="BG102" s="161">
        <f t="shared" si="6"/>
        <v>0</v>
      </c>
      <c r="BH102" s="161">
        <f t="shared" si="7"/>
        <v>0</v>
      </c>
      <c r="BI102" s="161">
        <f t="shared" si="8"/>
        <v>0</v>
      </c>
      <c r="BJ102" s="17" t="s">
        <v>79</v>
      </c>
      <c r="BK102" s="161">
        <f t="shared" si="9"/>
        <v>0</v>
      </c>
      <c r="BL102" s="17" t="s">
        <v>176</v>
      </c>
      <c r="BM102" s="160" t="s">
        <v>550</v>
      </c>
    </row>
    <row r="103" spans="2:65" s="1" customFormat="1" ht="16.5" customHeight="1">
      <c r="B103" s="148"/>
      <c r="C103" s="149" t="s">
        <v>218</v>
      </c>
      <c r="D103" s="149" t="s">
        <v>138</v>
      </c>
      <c r="E103" s="150" t="s">
        <v>551</v>
      </c>
      <c r="F103" s="151" t="s">
        <v>552</v>
      </c>
      <c r="G103" s="152" t="s">
        <v>149</v>
      </c>
      <c r="H103" s="153">
        <v>8.5</v>
      </c>
      <c r="I103" s="154"/>
      <c r="J103" s="155">
        <f t="shared" si="0"/>
        <v>0</v>
      </c>
      <c r="K103" s="151" t="s">
        <v>142</v>
      </c>
      <c r="L103" s="32"/>
      <c r="M103" s="156" t="s">
        <v>3</v>
      </c>
      <c r="N103" s="157" t="s">
        <v>43</v>
      </c>
      <c r="O103" s="52"/>
      <c r="P103" s="158">
        <f t="shared" si="1"/>
        <v>0</v>
      </c>
      <c r="Q103" s="158">
        <v>0.0009</v>
      </c>
      <c r="R103" s="158">
        <f t="shared" si="2"/>
        <v>0.00765</v>
      </c>
      <c r="S103" s="158">
        <v>0</v>
      </c>
      <c r="T103" s="159">
        <f t="shared" si="3"/>
        <v>0</v>
      </c>
      <c r="AR103" s="160" t="s">
        <v>176</v>
      </c>
      <c r="AT103" s="160" t="s">
        <v>138</v>
      </c>
      <c r="AU103" s="160" t="s">
        <v>81</v>
      </c>
      <c r="AY103" s="17" t="s">
        <v>135</v>
      </c>
      <c r="BE103" s="161">
        <f t="shared" si="4"/>
        <v>0</v>
      </c>
      <c r="BF103" s="161">
        <f t="shared" si="5"/>
        <v>0</v>
      </c>
      <c r="BG103" s="161">
        <f t="shared" si="6"/>
        <v>0</v>
      </c>
      <c r="BH103" s="161">
        <f t="shared" si="7"/>
        <v>0</v>
      </c>
      <c r="BI103" s="161">
        <f t="shared" si="8"/>
        <v>0</v>
      </c>
      <c r="BJ103" s="17" t="s">
        <v>79</v>
      </c>
      <c r="BK103" s="161">
        <f t="shared" si="9"/>
        <v>0</v>
      </c>
      <c r="BL103" s="17" t="s">
        <v>176</v>
      </c>
      <c r="BM103" s="160" t="s">
        <v>553</v>
      </c>
    </row>
    <row r="104" spans="2:65" s="1" customFormat="1" ht="16.5" customHeight="1">
      <c r="B104" s="148"/>
      <c r="C104" s="149" t="s">
        <v>223</v>
      </c>
      <c r="D104" s="149" t="s">
        <v>138</v>
      </c>
      <c r="E104" s="150" t="s">
        <v>554</v>
      </c>
      <c r="F104" s="151" t="s">
        <v>555</v>
      </c>
      <c r="G104" s="152" t="s">
        <v>149</v>
      </c>
      <c r="H104" s="153">
        <v>18</v>
      </c>
      <c r="I104" s="154"/>
      <c r="J104" s="155">
        <f t="shared" si="0"/>
        <v>0</v>
      </c>
      <c r="K104" s="151" t="s">
        <v>142</v>
      </c>
      <c r="L104" s="32"/>
      <c r="M104" s="156" t="s">
        <v>3</v>
      </c>
      <c r="N104" s="157" t="s">
        <v>43</v>
      </c>
      <c r="O104" s="52"/>
      <c r="P104" s="158">
        <f t="shared" si="1"/>
        <v>0</v>
      </c>
      <c r="Q104" s="158">
        <v>0.00083</v>
      </c>
      <c r="R104" s="158">
        <f t="shared" si="2"/>
        <v>0.01494</v>
      </c>
      <c r="S104" s="158">
        <v>0</v>
      </c>
      <c r="T104" s="159">
        <f t="shared" si="3"/>
        <v>0</v>
      </c>
      <c r="AR104" s="160" t="s">
        <v>176</v>
      </c>
      <c r="AT104" s="160" t="s">
        <v>138</v>
      </c>
      <c r="AU104" s="160" t="s">
        <v>81</v>
      </c>
      <c r="AY104" s="17" t="s">
        <v>135</v>
      </c>
      <c r="BE104" s="161">
        <f t="shared" si="4"/>
        <v>0</v>
      </c>
      <c r="BF104" s="161">
        <f t="shared" si="5"/>
        <v>0</v>
      </c>
      <c r="BG104" s="161">
        <f t="shared" si="6"/>
        <v>0</v>
      </c>
      <c r="BH104" s="161">
        <f t="shared" si="7"/>
        <v>0</v>
      </c>
      <c r="BI104" s="161">
        <f t="shared" si="8"/>
        <v>0</v>
      </c>
      <c r="BJ104" s="17" t="s">
        <v>79</v>
      </c>
      <c r="BK104" s="161">
        <f t="shared" si="9"/>
        <v>0</v>
      </c>
      <c r="BL104" s="17" t="s">
        <v>176</v>
      </c>
      <c r="BM104" s="160" t="s">
        <v>556</v>
      </c>
    </row>
    <row r="105" spans="2:65" s="1" customFormat="1" ht="24" customHeight="1">
      <c r="B105" s="148"/>
      <c r="C105" s="149" t="s">
        <v>228</v>
      </c>
      <c r="D105" s="149" t="s">
        <v>138</v>
      </c>
      <c r="E105" s="150" t="s">
        <v>557</v>
      </c>
      <c r="F105" s="151" t="s">
        <v>558</v>
      </c>
      <c r="G105" s="152" t="s">
        <v>149</v>
      </c>
      <c r="H105" s="153">
        <v>6</v>
      </c>
      <c r="I105" s="154"/>
      <c r="J105" s="155">
        <f t="shared" si="0"/>
        <v>0</v>
      </c>
      <c r="K105" s="151" t="s">
        <v>142</v>
      </c>
      <c r="L105" s="32"/>
      <c r="M105" s="156" t="s">
        <v>3</v>
      </c>
      <c r="N105" s="157" t="s">
        <v>43</v>
      </c>
      <c r="O105" s="52"/>
      <c r="P105" s="158">
        <f t="shared" si="1"/>
        <v>0</v>
      </c>
      <c r="Q105" s="158">
        <v>0.00159</v>
      </c>
      <c r="R105" s="158">
        <f t="shared" si="2"/>
        <v>0.00954</v>
      </c>
      <c r="S105" s="158">
        <v>0</v>
      </c>
      <c r="T105" s="159">
        <f t="shared" si="3"/>
        <v>0</v>
      </c>
      <c r="AR105" s="160" t="s">
        <v>176</v>
      </c>
      <c r="AT105" s="160" t="s">
        <v>138</v>
      </c>
      <c r="AU105" s="160" t="s">
        <v>81</v>
      </c>
      <c r="AY105" s="17" t="s">
        <v>135</v>
      </c>
      <c r="BE105" s="161">
        <f t="shared" si="4"/>
        <v>0</v>
      </c>
      <c r="BF105" s="161">
        <f t="shared" si="5"/>
        <v>0</v>
      </c>
      <c r="BG105" s="161">
        <f t="shared" si="6"/>
        <v>0</v>
      </c>
      <c r="BH105" s="161">
        <f t="shared" si="7"/>
        <v>0</v>
      </c>
      <c r="BI105" s="161">
        <f t="shared" si="8"/>
        <v>0</v>
      </c>
      <c r="BJ105" s="17" t="s">
        <v>79</v>
      </c>
      <c r="BK105" s="161">
        <f t="shared" si="9"/>
        <v>0</v>
      </c>
      <c r="BL105" s="17" t="s">
        <v>176</v>
      </c>
      <c r="BM105" s="160" t="s">
        <v>559</v>
      </c>
    </row>
    <row r="106" spans="2:65" s="1" customFormat="1" ht="24" customHeight="1">
      <c r="B106" s="148"/>
      <c r="C106" s="149" t="s">
        <v>232</v>
      </c>
      <c r="D106" s="149" t="s">
        <v>138</v>
      </c>
      <c r="E106" s="150" t="s">
        <v>560</v>
      </c>
      <c r="F106" s="151" t="s">
        <v>561</v>
      </c>
      <c r="G106" s="152" t="s">
        <v>149</v>
      </c>
      <c r="H106" s="153">
        <v>5</v>
      </c>
      <c r="I106" s="154"/>
      <c r="J106" s="155">
        <f t="shared" si="0"/>
        <v>0</v>
      </c>
      <c r="K106" s="151" t="s">
        <v>3</v>
      </c>
      <c r="L106" s="32"/>
      <c r="M106" s="156" t="s">
        <v>3</v>
      </c>
      <c r="N106" s="157" t="s">
        <v>43</v>
      </c>
      <c r="O106" s="52"/>
      <c r="P106" s="158">
        <f t="shared" si="1"/>
        <v>0</v>
      </c>
      <c r="Q106" s="158">
        <v>0.00086</v>
      </c>
      <c r="R106" s="158">
        <f t="shared" si="2"/>
        <v>0.0043</v>
      </c>
      <c r="S106" s="158">
        <v>0</v>
      </c>
      <c r="T106" s="159">
        <f t="shared" si="3"/>
        <v>0</v>
      </c>
      <c r="AR106" s="160" t="s">
        <v>176</v>
      </c>
      <c r="AT106" s="160" t="s">
        <v>138</v>
      </c>
      <c r="AU106" s="160" t="s">
        <v>81</v>
      </c>
      <c r="AY106" s="17" t="s">
        <v>135</v>
      </c>
      <c r="BE106" s="161">
        <f t="shared" si="4"/>
        <v>0</v>
      </c>
      <c r="BF106" s="161">
        <f t="shared" si="5"/>
        <v>0</v>
      </c>
      <c r="BG106" s="161">
        <f t="shared" si="6"/>
        <v>0</v>
      </c>
      <c r="BH106" s="161">
        <f t="shared" si="7"/>
        <v>0</v>
      </c>
      <c r="BI106" s="161">
        <f t="shared" si="8"/>
        <v>0</v>
      </c>
      <c r="BJ106" s="17" t="s">
        <v>79</v>
      </c>
      <c r="BK106" s="161">
        <f t="shared" si="9"/>
        <v>0</v>
      </c>
      <c r="BL106" s="17" t="s">
        <v>176</v>
      </c>
      <c r="BM106" s="160" t="s">
        <v>562</v>
      </c>
    </row>
    <row r="107" spans="2:65" s="1" customFormat="1" ht="24" customHeight="1">
      <c r="B107" s="148"/>
      <c r="C107" s="188" t="s">
        <v>237</v>
      </c>
      <c r="D107" s="188" t="s">
        <v>292</v>
      </c>
      <c r="E107" s="189" t="s">
        <v>563</v>
      </c>
      <c r="F107" s="190" t="s">
        <v>564</v>
      </c>
      <c r="G107" s="191" t="s">
        <v>141</v>
      </c>
      <c r="H107" s="192">
        <v>2</v>
      </c>
      <c r="I107" s="193"/>
      <c r="J107" s="194">
        <f t="shared" si="0"/>
        <v>0</v>
      </c>
      <c r="K107" s="190" t="s">
        <v>142</v>
      </c>
      <c r="L107" s="195"/>
      <c r="M107" s="196" t="s">
        <v>3</v>
      </c>
      <c r="N107" s="197" t="s">
        <v>43</v>
      </c>
      <c r="O107" s="52"/>
      <c r="P107" s="158">
        <f t="shared" si="1"/>
        <v>0</v>
      </c>
      <c r="Q107" s="158">
        <v>0.0007</v>
      </c>
      <c r="R107" s="158">
        <f t="shared" si="2"/>
        <v>0.0014</v>
      </c>
      <c r="S107" s="158">
        <v>0</v>
      </c>
      <c r="T107" s="159">
        <f t="shared" si="3"/>
        <v>0</v>
      </c>
      <c r="AR107" s="160" t="s">
        <v>295</v>
      </c>
      <c r="AT107" s="160" t="s">
        <v>292</v>
      </c>
      <c r="AU107" s="160" t="s">
        <v>81</v>
      </c>
      <c r="AY107" s="17" t="s">
        <v>135</v>
      </c>
      <c r="BE107" s="161">
        <f t="shared" si="4"/>
        <v>0</v>
      </c>
      <c r="BF107" s="161">
        <f t="shared" si="5"/>
        <v>0</v>
      </c>
      <c r="BG107" s="161">
        <f t="shared" si="6"/>
        <v>0</v>
      </c>
      <c r="BH107" s="161">
        <f t="shared" si="7"/>
        <v>0</v>
      </c>
      <c r="BI107" s="161">
        <f t="shared" si="8"/>
        <v>0</v>
      </c>
      <c r="BJ107" s="17" t="s">
        <v>79</v>
      </c>
      <c r="BK107" s="161">
        <f t="shared" si="9"/>
        <v>0</v>
      </c>
      <c r="BL107" s="17" t="s">
        <v>176</v>
      </c>
      <c r="BM107" s="160" t="s">
        <v>565</v>
      </c>
    </row>
    <row r="108" spans="2:65" s="1" customFormat="1" ht="16.5" customHeight="1">
      <c r="B108" s="148"/>
      <c r="C108" s="149" t="s">
        <v>9</v>
      </c>
      <c r="D108" s="149" t="s">
        <v>138</v>
      </c>
      <c r="E108" s="150" t="s">
        <v>566</v>
      </c>
      <c r="F108" s="151" t="s">
        <v>567</v>
      </c>
      <c r="G108" s="152" t="s">
        <v>141</v>
      </c>
      <c r="H108" s="153">
        <v>7</v>
      </c>
      <c r="I108" s="154"/>
      <c r="J108" s="155">
        <f t="shared" si="0"/>
        <v>0</v>
      </c>
      <c r="K108" s="151" t="s">
        <v>522</v>
      </c>
      <c r="L108" s="32"/>
      <c r="M108" s="156" t="s">
        <v>3</v>
      </c>
      <c r="N108" s="157" t="s">
        <v>43</v>
      </c>
      <c r="O108" s="52"/>
      <c r="P108" s="158">
        <f t="shared" si="1"/>
        <v>0</v>
      </c>
      <c r="Q108" s="158">
        <v>0</v>
      </c>
      <c r="R108" s="158">
        <f t="shared" si="2"/>
        <v>0</v>
      </c>
      <c r="S108" s="158">
        <v>0</v>
      </c>
      <c r="T108" s="159">
        <f t="shared" si="3"/>
        <v>0</v>
      </c>
      <c r="AR108" s="160" t="s">
        <v>176</v>
      </c>
      <c r="AT108" s="160" t="s">
        <v>138</v>
      </c>
      <c r="AU108" s="160" t="s">
        <v>81</v>
      </c>
      <c r="AY108" s="17" t="s">
        <v>135</v>
      </c>
      <c r="BE108" s="161">
        <f t="shared" si="4"/>
        <v>0</v>
      </c>
      <c r="BF108" s="161">
        <f t="shared" si="5"/>
        <v>0</v>
      </c>
      <c r="BG108" s="161">
        <f t="shared" si="6"/>
        <v>0</v>
      </c>
      <c r="BH108" s="161">
        <f t="shared" si="7"/>
        <v>0</v>
      </c>
      <c r="BI108" s="161">
        <f t="shared" si="8"/>
        <v>0</v>
      </c>
      <c r="BJ108" s="17" t="s">
        <v>79</v>
      </c>
      <c r="BK108" s="161">
        <f t="shared" si="9"/>
        <v>0</v>
      </c>
      <c r="BL108" s="17" t="s">
        <v>176</v>
      </c>
      <c r="BM108" s="160" t="s">
        <v>568</v>
      </c>
    </row>
    <row r="109" spans="2:65" s="1" customFormat="1" ht="16.5" customHeight="1">
      <c r="B109" s="148"/>
      <c r="C109" s="149" t="s">
        <v>176</v>
      </c>
      <c r="D109" s="149" t="s">
        <v>138</v>
      </c>
      <c r="E109" s="150" t="s">
        <v>569</v>
      </c>
      <c r="F109" s="151" t="s">
        <v>570</v>
      </c>
      <c r="G109" s="152" t="s">
        <v>141</v>
      </c>
      <c r="H109" s="153">
        <v>6</v>
      </c>
      <c r="I109" s="154"/>
      <c r="J109" s="155">
        <f t="shared" si="0"/>
        <v>0</v>
      </c>
      <c r="K109" s="151" t="s">
        <v>522</v>
      </c>
      <c r="L109" s="32"/>
      <c r="M109" s="156" t="s">
        <v>3</v>
      </c>
      <c r="N109" s="157" t="s">
        <v>43</v>
      </c>
      <c r="O109" s="52"/>
      <c r="P109" s="158">
        <f t="shared" si="1"/>
        <v>0</v>
      </c>
      <c r="Q109" s="158">
        <v>0</v>
      </c>
      <c r="R109" s="158">
        <f t="shared" si="2"/>
        <v>0</v>
      </c>
      <c r="S109" s="158">
        <v>0</v>
      </c>
      <c r="T109" s="159">
        <f t="shared" si="3"/>
        <v>0</v>
      </c>
      <c r="AR109" s="160" t="s">
        <v>176</v>
      </c>
      <c r="AT109" s="160" t="s">
        <v>138</v>
      </c>
      <c r="AU109" s="160" t="s">
        <v>81</v>
      </c>
      <c r="AY109" s="17" t="s">
        <v>135</v>
      </c>
      <c r="BE109" s="161">
        <f t="shared" si="4"/>
        <v>0</v>
      </c>
      <c r="BF109" s="161">
        <f t="shared" si="5"/>
        <v>0</v>
      </c>
      <c r="BG109" s="161">
        <f t="shared" si="6"/>
        <v>0</v>
      </c>
      <c r="BH109" s="161">
        <f t="shared" si="7"/>
        <v>0</v>
      </c>
      <c r="BI109" s="161">
        <f t="shared" si="8"/>
        <v>0</v>
      </c>
      <c r="BJ109" s="17" t="s">
        <v>79</v>
      </c>
      <c r="BK109" s="161">
        <f t="shared" si="9"/>
        <v>0</v>
      </c>
      <c r="BL109" s="17" t="s">
        <v>176</v>
      </c>
      <c r="BM109" s="160" t="s">
        <v>571</v>
      </c>
    </row>
    <row r="110" spans="2:65" s="1" customFormat="1" ht="16.5" customHeight="1">
      <c r="B110" s="148"/>
      <c r="C110" s="149" t="s">
        <v>250</v>
      </c>
      <c r="D110" s="149" t="s">
        <v>138</v>
      </c>
      <c r="E110" s="150" t="s">
        <v>572</v>
      </c>
      <c r="F110" s="151" t="s">
        <v>573</v>
      </c>
      <c r="G110" s="152" t="s">
        <v>141</v>
      </c>
      <c r="H110" s="153">
        <v>1</v>
      </c>
      <c r="I110" s="154"/>
      <c r="J110" s="155">
        <f t="shared" si="0"/>
        <v>0</v>
      </c>
      <c r="K110" s="151" t="s">
        <v>522</v>
      </c>
      <c r="L110" s="32"/>
      <c r="M110" s="156" t="s">
        <v>3</v>
      </c>
      <c r="N110" s="157" t="s">
        <v>43</v>
      </c>
      <c r="O110" s="52"/>
      <c r="P110" s="158">
        <f t="shared" si="1"/>
        <v>0</v>
      </c>
      <c r="Q110" s="158">
        <v>0</v>
      </c>
      <c r="R110" s="158">
        <f t="shared" si="2"/>
        <v>0</v>
      </c>
      <c r="S110" s="158">
        <v>0</v>
      </c>
      <c r="T110" s="159">
        <f t="shared" si="3"/>
        <v>0</v>
      </c>
      <c r="AR110" s="160" t="s">
        <v>176</v>
      </c>
      <c r="AT110" s="160" t="s">
        <v>138</v>
      </c>
      <c r="AU110" s="160" t="s">
        <v>81</v>
      </c>
      <c r="AY110" s="17" t="s">
        <v>135</v>
      </c>
      <c r="BE110" s="161">
        <f t="shared" si="4"/>
        <v>0</v>
      </c>
      <c r="BF110" s="161">
        <f t="shared" si="5"/>
        <v>0</v>
      </c>
      <c r="BG110" s="161">
        <f t="shared" si="6"/>
        <v>0</v>
      </c>
      <c r="BH110" s="161">
        <f t="shared" si="7"/>
        <v>0</v>
      </c>
      <c r="BI110" s="161">
        <f t="shared" si="8"/>
        <v>0</v>
      </c>
      <c r="BJ110" s="17" t="s">
        <v>79</v>
      </c>
      <c r="BK110" s="161">
        <f t="shared" si="9"/>
        <v>0</v>
      </c>
      <c r="BL110" s="17" t="s">
        <v>176</v>
      </c>
      <c r="BM110" s="160" t="s">
        <v>574</v>
      </c>
    </row>
    <row r="111" spans="2:65" s="1" customFormat="1" ht="24" customHeight="1">
      <c r="B111" s="148"/>
      <c r="C111" s="188" t="s">
        <v>257</v>
      </c>
      <c r="D111" s="188" t="s">
        <v>292</v>
      </c>
      <c r="E111" s="189" t="s">
        <v>575</v>
      </c>
      <c r="F111" s="190" t="s">
        <v>576</v>
      </c>
      <c r="G111" s="191" t="s">
        <v>141</v>
      </c>
      <c r="H111" s="192">
        <v>1</v>
      </c>
      <c r="I111" s="193"/>
      <c r="J111" s="194">
        <f t="shared" si="0"/>
        <v>0</v>
      </c>
      <c r="K111" s="190" t="s">
        <v>142</v>
      </c>
      <c r="L111" s="195"/>
      <c r="M111" s="196" t="s">
        <v>3</v>
      </c>
      <c r="N111" s="197" t="s">
        <v>43</v>
      </c>
      <c r="O111" s="52"/>
      <c r="P111" s="158">
        <f t="shared" si="1"/>
        <v>0</v>
      </c>
      <c r="Q111" s="158">
        <v>0.00049</v>
      </c>
      <c r="R111" s="158">
        <f t="shared" si="2"/>
        <v>0.00049</v>
      </c>
      <c r="S111" s="158">
        <v>0</v>
      </c>
      <c r="T111" s="159">
        <f t="shared" si="3"/>
        <v>0</v>
      </c>
      <c r="AR111" s="160" t="s">
        <v>295</v>
      </c>
      <c r="AT111" s="160" t="s">
        <v>292</v>
      </c>
      <c r="AU111" s="160" t="s">
        <v>81</v>
      </c>
      <c r="AY111" s="17" t="s">
        <v>135</v>
      </c>
      <c r="BE111" s="161">
        <f t="shared" si="4"/>
        <v>0</v>
      </c>
      <c r="BF111" s="161">
        <f t="shared" si="5"/>
        <v>0</v>
      </c>
      <c r="BG111" s="161">
        <f t="shared" si="6"/>
        <v>0</v>
      </c>
      <c r="BH111" s="161">
        <f t="shared" si="7"/>
        <v>0</v>
      </c>
      <c r="BI111" s="161">
        <f t="shared" si="8"/>
        <v>0</v>
      </c>
      <c r="BJ111" s="17" t="s">
        <v>79</v>
      </c>
      <c r="BK111" s="161">
        <f t="shared" si="9"/>
        <v>0</v>
      </c>
      <c r="BL111" s="17" t="s">
        <v>176</v>
      </c>
      <c r="BM111" s="160" t="s">
        <v>577</v>
      </c>
    </row>
    <row r="112" spans="2:65" s="1" customFormat="1" ht="16.5" customHeight="1">
      <c r="B112" s="148"/>
      <c r="C112" s="188" t="s">
        <v>263</v>
      </c>
      <c r="D112" s="188" t="s">
        <v>292</v>
      </c>
      <c r="E112" s="189" t="s">
        <v>578</v>
      </c>
      <c r="F112" s="190" t="s">
        <v>579</v>
      </c>
      <c r="G112" s="191" t="s">
        <v>141</v>
      </c>
      <c r="H112" s="192">
        <v>1</v>
      </c>
      <c r="I112" s="193"/>
      <c r="J112" s="194">
        <f t="shared" si="0"/>
        <v>0</v>
      </c>
      <c r="K112" s="190" t="s">
        <v>3</v>
      </c>
      <c r="L112" s="195"/>
      <c r="M112" s="196" t="s">
        <v>3</v>
      </c>
      <c r="N112" s="197" t="s">
        <v>43</v>
      </c>
      <c r="O112" s="52"/>
      <c r="P112" s="158">
        <f t="shared" si="1"/>
        <v>0</v>
      </c>
      <c r="Q112" s="158">
        <v>0.00038</v>
      </c>
      <c r="R112" s="158">
        <f t="shared" si="2"/>
        <v>0.00038</v>
      </c>
      <c r="S112" s="158">
        <v>0</v>
      </c>
      <c r="T112" s="159">
        <f t="shared" si="3"/>
        <v>0</v>
      </c>
      <c r="AR112" s="160" t="s">
        <v>295</v>
      </c>
      <c r="AT112" s="160" t="s">
        <v>292</v>
      </c>
      <c r="AU112" s="160" t="s">
        <v>81</v>
      </c>
      <c r="AY112" s="17" t="s">
        <v>135</v>
      </c>
      <c r="BE112" s="161">
        <f t="shared" si="4"/>
        <v>0</v>
      </c>
      <c r="BF112" s="161">
        <f t="shared" si="5"/>
        <v>0</v>
      </c>
      <c r="BG112" s="161">
        <f t="shared" si="6"/>
        <v>0</v>
      </c>
      <c r="BH112" s="161">
        <f t="shared" si="7"/>
        <v>0</v>
      </c>
      <c r="BI112" s="161">
        <f t="shared" si="8"/>
        <v>0</v>
      </c>
      <c r="BJ112" s="17" t="s">
        <v>79</v>
      </c>
      <c r="BK112" s="161">
        <f t="shared" si="9"/>
        <v>0</v>
      </c>
      <c r="BL112" s="17" t="s">
        <v>176</v>
      </c>
      <c r="BM112" s="160" t="s">
        <v>580</v>
      </c>
    </row>
    <row r="113" spans="2:65" s="1" customFormat="1" ht="16.5" customHeight="1">
      <c r="B113" s="148"/>
      <c r="C113" s="188" t="s">
        <v>271</v>
      </c>
      <c r="D113" s="188" t="s">
        <v>292</v>
      </c>
      <c r="E113" s="189" t="s">
        <v>581</v>
      </c>
      <c r="F113" s="190" t="s">
        <v>582</v>
      </c>
      <c r="G113" s="191" t="s">
        <v>141</v>
      </c>
      <c r="H113" s="192">
        <v>3</v>
      </c>
      <c r="I113" s="193"/>
      <c r="J113" s="194">
        <f t="shared" si="0"/>
        <v>0</v>
      </c>
      <c r="K113" s="190" t="s">
        <v>3</v>
      </c>
      <c r="L113" s="195"/>
      <c r="M113" s="196" t="s">
        <v>3</v>
      </c>
      <c r="N113" s="197" t="s">
        <v>43</v>
      </c>
      <c r="O113" s="52"/>
      <c r="P113" s="158">
        <f t="shared" si="1"/>
        <v>0</v>
      </c>
      <c r="Q113" s="158">
        <v>0.0006</v>
      </c>
      <c r="R113" s="158">
        <f t="shared" si="2"/>
        <v>0.0018</v>
      </c>
      <c r="S113" s="158">
        <v>0</v>
      </c>
      <c r="T113" s="159">
        <f t="shared" si="3"/>
        <v>0</v>
      </c>
      <c r="AR113" s="160" t="s">
        <v>295</v>
      </c>
      <c r="AT113" s="160" t="s">
        <v>292</v>
      </c>
      <c r="AU113" s="160" t="s">
        <v>81</v>
      </c>
      <c r="AY113" s="17" t="s">
        <v>135</v>
      </c>
      <c r="BE113" s="161">
        <f t="shared" si="4"/>
        <v>0</v>
      </c>
      <c r="BF113" s="161">
        <f t="shared" si="5"/>
        <v>0</v>
      </c>
      <c r="BG113" s="161">
        <f t="shared" si="6"/>
        <v>0</v>
      </c>
      <c r="BH113" s="161">
        <f t="shared" si="7"/>
        <v>0</v>
      </c>
      <c r="BI113" s="161">
        <f t="shared" si="8"/>
        <v>0</v>
      </c>
      <c r="BJ113" s="17" t="s">
        <v>79</v>
      </c>
      <c r="BK113" s="161">
        <f t="shared" si="9"/>
        <v>0</v>
      </c>
      <c r="BL113" s="17" t="s">
        <v>176</v>
      </c>
      <c r="BM113" s="160" t="s">
        <v>583</v>
      </c>
    </row>
    <row r="114" spans="2:65" s="1" customFormat="1" ht="24" customHeight="1">
      <c r="B114" s="148"/>
      <c r="C114" s="149" t="s">
        <v>8</v>
      </c>
      <c r="D114" s="149" t="s">
        <v>138</v>
      </c>
      <c r="E114" s="150" t="s">
        <v>584</v>
      </c>
      <c r="F114" s="151" t="s">
        <v>585</v>
      </c>
      <c r="G114" s="152" t="s">
        <v>141</v>
      </c>
      <c r="H114" s="153">
        <v>2</v>
      </c>
      <c r="I114" s="154"/>
      <c r="J114" s="155">
        <f t="shared" si="0"/>
        <v>0</v>
      </c>
      <c r="K114" s="151" t="s">
        <v>522</v>
      </c>
      <c r="L114" s="32"/>
      <c r="M114" s="156" t="s">
        <v>3</v>
      </c>
      <c r="N114" s="157" t="s">
        <v>43</v>
      </c>
      <c r="O114" s="52"/>
      <c r="P114" s="158">
        <f t="shared" si="1"/>
        <v>0</v>
      </c>
      <c r="Q114" s="158">
        <v>0.00034</v>
      </c>
      <c r="R114" s="158">
        <f t="shared" si="2"/>
        <v>0.00068</v>
      </c>
      <c r="S114" s="158">
        <v>0</v>
      </c>
      <c r="T114" s="159">
        <f t="shared" si="3"/>
        <v>0</v>
      </c>
      <c r="AR114" s="160" t="s">
        <v>176</v>
      </c>
      <c r="AT114" s="160" t="s">
        <v>138</v>
      </c>
      <c r="AU114" s="160" t="s">
        <v>81</v>
      </c>
      <c r="AY114" s="17" t="s">
        <v>135</v>
      </c>
      <c r="BE114" s="161">
        <f t="shared" si="4"/>
        <v>0</v>
      </c>
      <c r="BF114" s="161">
        <f t="shared" si="5"/>
        <v>0</v>
      </c>
      <c r="BG114" s="161">
        <f t="shared" si="6"/>
        <v>0</v>
      </c>
      <c r="BH114" s="161">
        <f t="shared" si="7"/>
        <v>0</v>
      </c>
      <c r="BI114" s="161">
        <f t="shared" si="8"/>
        <v>0</v>
      </c>
      <c r="BJ114" s="17" t="s">
        <v>79</v>
      </c>
      <c r="BK114" s="161">
        <f t="shared" si="9"/>
        <v>0</v>
      </c>
      <c r="BL114" s="17" t="s">
        <v>176</v>
      </c>
      <c r="BM114" s="160" t="s">
        <v>586</v>
      </c>
    </row>
    <row r="115" spans="2:65" s="1" customFormat="1" ht="16.5" customHeight="1">
      <c r="B115" s="148"/>
      <c r="C115" s="188" t="s">
        <v>281</v>
      </c>
      <c r="D115" s="188" t="s">
        <v>292</v>
      </c>
      <c r="E115" s="189" t="s">
        <v>587</v>
      </c>
      <c r="F115" s="190" t="s">
        <v>588</v>
      </c>
      <c r="G115" s="191" t="s">
        <v>141</v>
      </c>
      <c r="H115" s="192">
        <v>1</v>
      </c>
      <c r="I115" s="193"/>
      <c r="J115" s="194">
        <f t="shared" si="0"/>
        <v>0</v>
      </c>
      <c r="K115" s="190" t="s">
        <v>3</v>
      </c>
      <c r="L115" s="195"/>
      <c r="M115" s="196" t="s">
        <v>3</v>
      </c>
      <c r="N115" s="197" t="s">
        <v>43</v>
      </c>
      <c r="O115" s="52"/>
      <c r="P115" s="158">
        <f t="shared" si="1"/>
        <v>0</v>
      </c>
      <c r="Q115" s="158">
        <v>0</v>
      </c>
      <c r="R115" s="158">
        <f t="shared" si="2"/>
        <v>0</v>
      </c>
      <c r="S115" s="158">
        <v>0</v>
      </c>
      <c r="T115" s="159">
        <f t="shared" si="3"/>
        <v>0</v>
      </c>
      <c r="AR115" s="160" t="s">
        <v>295</v>
      </c>
      <c r="AT115" s="160" t="s">
        <v>292</v>
      </c>
      <c r="AU115" s="160" t="s">
        <v>81</v>
      </c>
      <c r="AY115" s="17" t="s">
        <v>135</v>
      </c>
      <c r="BE115" s="161">
        <f t="shared" si="4"/>
        <v>0</v>
      </c>
      <c r="BF115" s="161">
        <f t="shared" si="5"/>
        <v>0</v>
      </c>
      <c r="BG115" s="161">
        <f t="shared" si="6"/>
        <v>0</v>
      </c>
      <c r="BH115" s="161">
        <f t="shared" si="7"/>
        <v>0</v>
      </c>
      <c r="BI115" s="161">
        <f t="shared" si="8"/>
        <v>0</v>
      </c>
      <c r="BJ115" s="17" t="s">
        <v>79</v>
      </c>
      <c r="BK115" s="161">
        <f t="shared" si="9"/>
        <v>0</v>
      </c>
      <c r="BL115" s="17" t="s">
        <v>176</v>
      </c>
      <c r="BM115" s="160" t="s">
        <v>589</v>
      </c>
    </row>
    <row r="116" spans="2:65" s="1" customFormat="1" ht="24" customHeight="1">
      <c r="B116" s="148"/>
      <c r="C116" s="149" t="s">
        <v>287</v>
      </c>
      <c r="D116" s="149" t="s">
        <v>138</v>
      </c>
      <c r="E116" s="150" t="s">
        <v>590</v>
      </c>
      <c r="F116" s="151" t="s">
        <v>591</v>
      </c>
      <c r="G116" s="152" t="s">
        <v>149</v>
      </c>
      <c r="H116" s="153">
        <v>73.5</v>
      </c>
      <c r="I116" s="154"/>
      <c r="J116" s="155">
        <f t="shared" si="0"/>
        <v>0</v>
      </c>
      <c r="K116" s="151" t="s">
        <v>522</v>
      </c>
      <c r="L116" s="32"/>
      <c r="M116" s="156" t="s">
        <v>3</v>
      </c>
      <c r="N116" s="157" t="s">
        <v>43</v>
      </c>
      <c r="O116" s="52"/>
      <c r="P116" s="158">
        <f t="shared" si="1"/>
        <v>0</v>
      </c>
      <c r="Q116" s="158">
        <v>0</v>
      </c>
      <c r="R116" s="158">
        <f t="shared" si="2"/>
        <v>0</v>
      </c>
      <c r="S116" s="158">
        <v>0</v>
      </c>
      <c r="T116" s="159">
        <f t="shared" si="3"/>
        <v>0</v>
      </c>
      <c r="AR116" s="160" t="s">
        <v>176</v>
      </c>
      <c r="AT116" s="160" t="s">
        <v>138</v>
      </c>
      <c r="AU116" s="160" t="s">
        <v>81</v>
      </c>
      <c r="AY116" s="17" t="s">
        <v>135</v>
      </c>
      <c r="BE116" s="161">
        <f t="shared" si="4"/>
        <v>0</v>
      </c>
      <c r="BF116" s="161">
        <f t="shared" si="5"/>
        <v>0</v>
      </c>
      <c r="BG116" s="161">
        <f t="shared" si="6"/>
        <v>0</v>
      </c>
      <c r="BH116" s="161">
        <f t="shared" si="7"/>
        <v>0</v>
      </c>
      <c r="BI116" s="161">
        <f t="shared" si="8"/>
        <v>0</v>
      </c>
      <c r="BJ116" s="17" t="s">
        <v>79</v>
      </c>
      <c r="BK116" s="161">
        <f t="shared" si="9"/>
        <v>0</v>
      </c>
      <c r="BL116" s="17" t="s">
        <v>176</v>
      </c>
      <c r="BM116" s="160" t="s">
        <v>592</v>
      </c>
    </row>
    <row r="117" spans="2:65" s="1" customFormat="1" ht="24" customHeight="1">
      <c r="B117" s="148"/>
      <c r="C117" s="149" t="s">
        <v>291</v>
      </c>
      <c r="D117" s="149" t="s">
        <v>138</v>
      </c>
      <c r="E117" s="150" t="s">
        <v>593</v>
      </c>
      <c r="F117" s="151" t="s">
        <v>594</v>
      </c>
      <c r="G117" s="152" t="s">
        <v>245</v>
      </c>
      <c r="H117" s="153">
        <v>0.055</v>
      </c>
      <c r="I117" s="154"/>
      <c r="J117" s="155">
        <f t="shared" si="0"/>
        <v>0</v>
      </c>
      <c r="K117" s="151" t="s">
        <v>522</v>
      </c>
      <c r="L117" s="32"/>
      <c r="M117" s="156" t="s">
        <v>3</v>
      </c>
      <c r="N117" s="157" t="s">
        <v>43</v>
      </c>
      <c r="O117" s="52"/>
      <c r="P117" s="158">
        <f t="shared" si="1"/>
        <v>0</v>
      </c>
      <c r="Q117" s="158">
        <v>0</v>
      </c>
      <c r="R117" s="158">
        <f t="shared" si="2"/>
        <v>0</v>
      </c>
      <c r="S117" s="158">
        <v>0</v>
      </c>
      <c r="T117" s="159">
        <f t="shared" si="3"/>
        <v>0</v>
      </c>
      <c r="AR117" s="160" t="s">
        <v>176</v>
      </c>
      <c r="AT117" s="160" t="s">
        <v>138</v>
      </c>
      <c r="AU117" s="160" t="s">
        <v>81</v>
      </c>
      <c r="AY117" s="17" t="s">
        <v>135</v>
      </c>
      <c r="BE117" s="161">
        <f t="shared" si="4"/>
        <v>0</v>
      </c>
      <c r="BF117" s="161">
        <f t="shared" si="5"/>
        <v>0</v>
      </c>
      <c r="BG117" s="161">
        <f t="shared" si="6"/>
        <v>0</v>
      </c>
      <c r="BH117" s="161">
        <f t="shared" si="7"/>
        <v>0</v>
      </c>
      <c r="BI117" s="161">
        <f t="shared" si="8"/>
        <v>0</v>
      </c>
      <c r="BJ117" s="17" t="s">
        <v>79</v>
      </c>
      <c r="BK117" s="161">
        <f t="shared" si="9"/>
        <v>0</v>
      </c>
      <c r="BL117" s="17" t="s">
        <v>176</v>
      </c>
      <c r="BM117" s="160" t="s">
        <v>595</v>
      </c>
    </row>
    <row r="118" spans="2:63" s="11" customFormat="1" ht="22.9" customHeight="1">
      <c r="B118" s="135"/>
      <c r="D118" s="136" t="s">
        <v>71</v>
      </c>
      <c r="E118" s="146" t="s">
        <v>596</v>
      </c>
      <c r="F118" s="146" t="s">
        <v>597</v>
      </c>
      <c r="I118" s="138"/>
      <c r="J118" s="147">
        <f>BK118</f>
        <v>0</v>
      </c>
      <c r="L118" s="135"/>
      <c r="M118" s="140"/>
      <c r="N118" s="141"/>
      <c r="O118" s="141"/>
      <c r="P118" s="142">
        <f>SUM(P119:P146)</f>
        <v>0</v>
      </c>
      <c r="Q118" s="141"/>
      <c r="R118" s="142">
        <f>SUM(R119:R146)</f>
        <v>0.08540999999999999</v>
      </c>
      <c r="S118" s="141"/>
      <c r="T118" s="143">
        <f>SUM(T119:T146)</f>
        <v>0.0008399999999999999</v>
      </c>
      <c r="AR118" s="136" t="s">
        <v>81</v>
      </c>
      <c r="AT118" s="144" t="s">
        <v>71</v>
      </c>
      <c r="AU118" s="144" t="s">
        <v>79</v>
      </c>
      <c r="AY118" s="136" t="s">
        <v>135</v>
      </c>
      <c r="BK118" s="145">
        <f>SUM(BK119:BK146)</f>
        <v>0</v>
      </c>
    </row>
    <row r="119" spans="2:65" s="1" customFormat="1" ht="16.5" customHeight="1">
      <c r="B119" s="148"/>
      <c r="C119" s="149" t="s">
        <v>298</v>
      </c>
      <c r="D119" s="149" t="s">
        <v>138</v>
      </c>
      <c r="E119" s="150" t="s">
        <v>598</v>
      </c>
      <c r="F119" s="151" t="s">
        <v>599</v>
      </c>
      <c r="G119" s="152" t="s">
        <v>149</v>
      </c>
      <c r="H119" s="153">
        <v>3</v>
      </c>
      <c r="I119" s="154"/>
      <c r="J119" s="155">
        <f aca="true" t="shared" si="10" ref="J119:J146">ROUND(I119*H119,2)</f>
        <v>0</v>
      </c>
      <c r="K119" s="151" t="s">
        <v>522</v>
      </c>
      <c r="L119" s="32"/>
      <c r="M119" s="156" t="s">
        <v>3</v>
      </c>
      <c r="N119" s="157" t="s">
        <v>43</v>
      </c>
      <c r="O119" s="52"/>
      <c r="P119" s="158">
        <f aca="true" t="shared" si="11" ref="P119:P146">O119*H119</f>
        <v>0</v>
      </c>
      <c r="Q119" s="158">
        <v>0</v>
      </c>
      <c r="R119" s="158">
        <f aca="true" t="shared" si="12" ref="R119:R146">Q119*H119</f>
        <v>0</v>
      </c>
      <c r="S119" s="158">
        <v>0.00028</v>
      </c>
      <c r="T119" s="159">
        <f aca="true" t="shared" si="13" ref="T119:T146">S119*H119</f>
        <v>0.0008399999999999999</v>
      </c>
      <c r="AR119" s="160" t="s">
        <v>176</v>
      </c>
      <c r="AT119" s="160" t="s">
        <v>138</v>
      </c>
      <c r="AU119" s="160" t="s">
        <v>81</v>
      </c>
      <c r="AY119" s="17" t="s">
        <v>135</v>
      </c>
      <c r="BE119" s="161">
        <f aca="true" t="shared" si="14" ref="BE119:BE146">IF(N119="základní",J119,0)</f>
        <v>0</v>
      </c>
      <c r="BF119" s="161">
        <f aca="true" t="shared" si="15" ref="BF119:BF146">IF(N119="snížená",J119,0)</f>
        <v>0</v>
      </c>
      <c r="BG119" s="161">
        <f aca="true" t="shared" si="16" ref="BG119:BG146">IF(N119="zákl. přenesená",J119,0)</f>
        <v>0</v>
      </c>
      <c r="BH119" s="161">
        <f aca="true" t="shared" si="17" ref="BH119:BH146">IF(N119="sníž. přenesená",J119,0)</f>
        <v>0</v>
      </c>
      <c r="BI119" s="161">
        <f aca="true" t="shared" si="18" ref="BI119:BI146">IF(N119="nulová",J119,0)</f>
        <v>0</v>
      </c>
      <c r="BJ119" s="17" t="s">
        <v>79</v>
      </c>
      <c r="BK119" s="161">
        <f aca="true" t="shared" si="19" ref="BK119:BK146">ROUND(I119*H119,2)</f>
        <v>0</v>
      </c>
      <c r="BL119" s="17" t="s">
        <v>176</v>
      </c>
      <c r="BM119" s="160" t="s">
        <v>600</v>
      </c>
    </row>
    <row r="120" spans="2:65" s="1" customFormat="1" ht="24" customHeight="1">
      <c r="B120" s="148"/>
      <c r="C120" s="149" t="s">
        <v>302</v>
      </c>
      <c r="D120" s="149" t="s">
        <v>138</v>
      </c>
      <c r="E120" s="150" t="s">
        <v>601</v>
      </c>
      <c r="F120" s="151" t="s">
        <v>602</v>
      </c>
      <c r="G120" s="152" t="s">
        <v>141</v>
      </c>
      <c r="H120" s="153">
        <v>1</v>
      </c>
      <c r="I120" s="154"/>
      <c r="J120" s="155">
        <f t="shared" si="10"/>
        <v>0</v>
      </c>
      <c r="K120" s="151" t="s">
        <v>142</v>
      </c>
      <c r="L120" s="32"/>
      <c r="M120" s="156" t="s">
        <v>3</v>
      </c>
      <c r="N120" s="157" t="s">
        <v>43</v>
      </c>
      <c r="O120" s="52"/>
      <c r="P120" s="158">
        <f t="shared" si="11"/>
        <v>0</v>
      </c>
      <c r="Q120" s="158">
        <v>4E-05</v>
      </c>
      <c r="R120" s="158">
        <f t="shared" si="12"/>
        <v>4E-05</v>
      </c>
      <c r="S120" s="158">
        <v>0</v>
      </c>
      <c r="T120" s="159">
        <f t="shared" si="13"/>
        <v>0</v>
      </c>
      <c r="AR120" s="160" t="s">
        <v>143</v>
      </c>
      <c r="AT120" s="160" t="s">
        <v>138</v>
      </c>
      <c r="AU120" s="160" t="s">
        <v>81</v>
      </c>
      <c r="AY120" s="17" t="s">
        <v>135</v>
      </c>
      <c r="BE120" s="161">
        <f t="shared" si="14"/>
        <v>0</v>
      </c>
      <c r="BF120" s="161">
        <f t="shared" si="15"/>
        <v>0</v>
      </c>
      <c r="BG120" s="161">
        <f t="shared" si="16"/>
        <v>0</v>
      </c>
      <c r="BH120" s="161">
        <f t="shared" si="17"/>
        <v>0</v>
      </c>
      <c r="BI120" s="161">
        <f t="shared" si="18"/>
        <v>0</v>
      </c>
      <c r="BJ120" s="17" t="s">
        <v>79</v>
      </c>
      <c r="BK120" s="161">
        <f t="shared" si="19"/>
        <v>0</v>
      </c>
      <c r="BL120" s="17" t="s">
        <v>143</v>
      </c>
      <c r="BM120" s="160" t="s">
        <v>603</v>
      </c>
    </row>
    <row r="121" spans="2:65" s="1" customFormat="1" ht="16.5" customHeight="1">
      <c r="B121" s="148"/>
      <c r="C121" s="149" t="s">
        <v>308</v>
      </c>
      <c r="D121" s="149" t="s">
        <v>138</v>
      </c>
      <c r="E121" s="150" t="s">
        <v>604</v>
      </c>
      <c r="F121" s="151" t="s">
        <v>605</v>
      </c>
      <c r="G121" s="152" t="s">
        <v>141</v>
      </c>
      <c r="H121" s="153">
        <v>2</v>
      </c>
      <c r="I121" s="154"/>
      <c r="J121" s="155">
        <f t="shared" si="10"/>
        <v>0</v>
      </c>
      <c r="K121" s="151" t="s">
        <v>142</v>
      </c>
      <c r="L121" s="32"/>
      <c r="M121" s="156" t="s">
        <v>3</v>
      </c>
      <c r="N121" s="157" t="s">
        <v>43</v>
      </c>
      <c r="O121" s="52"/>
      <c r="P121" s="158">
        <f t="shared" si="11"/>
        <v>0</v>
      </c>
      <c r="Q121" s="158">
        <v>0</v>
      </c>
      <c r="R121" s="158">
        <f t="shared" si="12"/>
        <v>0</v>
      </c>
      <c r="S121" s="158">
        <v>0</v>
      </c>
      <c r="T121" s="159">
        <f t="shared" si="13"/>
        <v>0</v>
      </c>
      <c r="AR121" s="160" t="s">
        <v>176</v>
      </c>
      <c r="AT121" s="160" t="s">
        <v>138</v>
      </c>
      <c r="AU121" s="160" t="s">
        <v>81</v>
      </c>
      <c r="AY121" s="17" t="s">
        <v>135</v>
      </c>
      <c r="BE121" s="161">
        <f t="shared" si="14"/>
        <v>0</v>
      </c>
      <c r="BF121" s="161">
        <f t="shared" si="15"/>
        <v>0</v>
      </c>
      <c r="BG121" s="161">
        <f t="shared" si="16"/>
        <v>0</v>
      </c>
      <c r="BH121" s="161">
        <f t="shared" si="17"/>
        <v>0</v>
      </c>
      <c r="BI121" s="161">
        <f t="shared" si="18"/>
        <v>0</v>
      </c>
      <c r="BJ121" s="17" t="s">
        <v>79</v>
      </c>
      <c r="BK121" s="161">
        <f t="shared" si="19"/>
        <v>0</v>
      </c>
      <c r="BL121" s="17" t="s">
        <v>176</v>
      </c>
      <c r="BM121" s="160" t="s">
        <v>606</v>
      </c>
    </row>
    <row r="122" spans="2:65" s="1" customFormat="1" ht="24" customHeight="1">
      <c r="B122" s="148"/>
      <c r="C122" s="149" t="s">
        <v>312</v>
      </c>
      <c r="D122" s="149" t="s">
        <v>138</v>
      </c>
      <c r="E122" s="150" t="s">
        <v>607</v>
      </c>
      <c r="F122" s="151" t="s">
        <v>608</v>
      </c>
      <c r="G122" s="152" t="s">
        <v>149</v>
      </c>
      <c r="H122" s="153">
        <v>5</v>
      </c>
      <c r="I122" s="154"/>
      <c r="J122" s="155">
        <f t="shared" si="10"/>
        <v>0</v>
      </c>
      <c r="K122" s="151" t="s">
        <v>142</v>
      </c>
      <c r="L122" s="32"/>
      <c r="M122" s="156" t="s">
        <v>3</v>
      </c>
      <c r="N122" s="157" t="s">
        <v>43</v>
      </c>
      <c r="O122" s="52"/>
      <c r="P122" s="158">
        <f t="shared" si="11"/>
        <v>0</v>
      </c>
      <c r="Q122" s="158">
        <v>5E-05</v>
      </c>
      <c r="R122" s="158">
        <f t="shared" si="12"/>
        <v>0.00025</v>
      </c>
      <c r="S122" s="158">
        <v>0</v>
      </c>
      <c r="T122" s="159">
        <f t="shared" si="13"/>
        <v>0</v>
      </c>
      <c r="AR122" s="160" t="s">
        <v>176</v>
      </c>
      <c r="AT122" s="160" t="s">
        <v>138</v>
      </c>
      <c r="AU122" s="160" t="s">
        <v>81</v>
      </c>
      <c r="AY122" s="17" t="s">
        <v>135</v>
      </c>
      <c r="BE122" s="161">
        <f t="shared" si="14"/>
        <v>0</v>
      </c>
      <c r="BF122" s="161">
        <f t="shared" si="15"/>
        <v>0</v>
      </c>
      <c r="BG122" s="161">
        <f t="shared" si="16"/>
        <v>0</v>
      </c>
      <c r="BH122" s="161">
        <f t="shared" si="17"/>
        <v>0</v>
      </c>
      <c r="BI122" s="161">
        <f t="shared" si="18"/>
        <v>0</v>
      </c>
      <c r="BJ122" s="17" t="s">
        <v>79</v>
      </c>
      <c r="BK122" s="161">
        <f t="shared" si="19"/>
        <v>0</v>
      </c>
      <c r="BL122" s="17" t="s">
        <v>176</v>
      </c>
      <c r="BM122" s="160" t="s">
        <v>609</v>
      </c>
    </row>
    <row r="123" spans="2:65" s="1" customFormat="1" ht="24" customHeight="1">
      <c r="B123" s="148"/>
      <c r="C123" s="149" t="s">
        <v>318</v>
      </c>
      <c r="D123" s="149" t="s">
        <v>138</v>
      </c>
      <c r="E123" s="150" t="s">
        <v>610</v>
      </c>
      <c r="F123" s="151" t="s">
        <v>611</v>
      </c>
      <c r="G123" s="152" t="s">
        <v>149</v>
      </c>
      <c r="H123" s="153">
        <v>33</v>
      </c>
      <c r="I123" s="154"/>
      <c r="J123" s="155">
        <f t="shared" si="10"/>
        <v>0</v>
      </c>
      <c r="K123" s="151" t="s">
        <v>522</v>
      </c>
      <c r="L123" s="32"/>
      <c r="M123" s="156" t="s">
        <v>3</v>
      </c>
      <c r="N123" s="157" t="s">
        <v>43</v>
      </c>
      <c r="O123" s="52"/>
      <c r="P123" s="158">
        <f t="shared" si="11"/>
        <v>0</v>
      </c>
      <c r="Q123" s="158">
        <v>3E-05</v>
      </c>
      <c r="R123" s="158">
        <f t="shared" si="12"/>
        <v>0.00099</v>
      </c>
      <c r="S123" s="158">
        <v>0</v>
      </c>
      <c r="T123" s="159">
        <f t="shared" si="13"/>
        <v>0</v>
      </c>
      <c r="AR123" s="160" t="s">
        <v>176</v>
      </c>
      <c r="AT123" s="160" t="s">
        <v>138</v>
      </c>
      <c r="AU123" s="160" t="s">
        <v>81</v>
      </c>
      <c r="AY123" s="17" t="s">
        <v>135</v>
      </c>
      <c r="BE123" s="161">
        <f t="shared" si="14"/>
        <v>0</v>
      </c>
      <c r="BF123" s="161">
        <f t="shared" si="15"/>
        <v>0</v>
      </c>
      <c r="BG123" s="161">
        <f t="shared" si="16"/>
        <v>0</v>
      </c>
      <c r="BH123" s="161">
        <f t="shared" si="17"/>
        <v>0</v>
      </c>
      <c r="BI123" s="161">
        <f t="shared" si="18"/>
        <v>0</v>
      </c>
      <c r="BJ123" s="17" t="s">
        <v>79</v>
      </c>
      <c r="BK123" s="161">
        <f t="shared" si="19"/>
        <v>0</v>
      </c>
      <c r="BL123" s="17" t="s">
        <v>176</v>
      </c>
      <c r="BM123" s="160" t="s">
        <v>612</v>
      </c>
    </row>
    <row r="124" spans="2:65" s="1" customFormat="1" ht="36" customHeight="1">
      <c r="B124" s="148"/>
      <c r="C124" s="149" t="s">
        <v>324</v>
      </c>
      <c r="D124" s="149" t="s">
        <v>138</v>
      </c>
      <c r="E124" s="150" t="s">
        <v>613</v>
      </c>
      <c r="F124" s="151" t="s">
        <v>614</v>
      </c>
      <c r="G124" s="152" t="s">
        <v>149</v>
      </c>
      <c r="H124" s="153">
        <v>41</v>
      </c>
      <c r="I124" s="154"/>
      <c r="J124" s="155">
        <f t="shared" si="10"/>
        <v>0</v>
      </c>
      <c r="K124" s="151" t="s">
        <v>142</v>
      </c>
      <c r="L124" s="32"/>
      <c r="M124" s="156" t="s">
        <v>3</v>
      </c>
      <c r="N124" s="157" t="s">
        <v>43</v>
      </c>
      <c r="O124" s="52"/>
      <c r="P124" s="158">
        <f t="shared" si="11"/>
        <v>0</v>
      </c>
      <c r="Q124" s="158">
        <v>5E-05</v>
      </c>
      <c r="R124" s="158">
        <f t="shared" si="12"/>
        <v>0.00205</v>
      </c>
      <c r="S124" s="158">
        <v>0</v>
      </c>
      <c r="T124" s="159">
        <f t="shared" si="13"/>
        <v>0</v>
      </c>
      <c r="AR124" s="160" t="s">
        <v>176</v>
      </c>
      <c r="AT124" s="160" t="s">
        <v>138</v>
      </c>
      <c r="AU124" s="160" t="s">
        <v>81</v>
      </c>
      <c r="AY124" s="17" t="s">
        <v>135</v>
      </c>
      <c r="BE124" s="161">
        <f t="shared" si="14"/>
        <v>0</v>
      </c>
      <c r="BF124" s="161">
        <f t="shared" si="15"/>
        <v>0</v>
      </c>
      <c r="BG124" s="161">
        <f t="shared" si="16"/>
        <v>0</v>
      </c>
      <c r="BH124" s="161">
        <f t="shared" si="17"/>
        <v>0</v>
      </c>
      <c r="BI124" s="161">
        <f t="shared" si="18"/>
        <v>0</v>
      </c>
      <c r="BJ124" s="17" t="s">
        <v>79</v>
      </c>
      <c r="BK124" s="161">
        <f t="shared" si="19"/>
        <v>0</v>
      </c>
      <c r="BL124" s="17" t="s">
        <v>176</v>
      </c>
      <c r="BM124" s="160" t="s">
        <v>615</v>
      </c>
    </row>
    <row r="125" spans="2:65" s="1" customFormat="1" ht="36" customHeight="1">
      <c r="B125" s="148"/>
      <c r="C125" s="149" t="s">
        <v>330</v>
      </c>
      <c r="D125" s="149" t="s">
        <v>138</v>
      </c>
      <c r="E125" s="150" t="s">
        <v>616</v>
      </c>
      <c r="F125" s="151" t="s">
        <v>617</v>
      </c>
      <c r="G125" s="152" t="s">
        <v>149</v>
      </c>
      <c r="H125" s="153">
        <v>13</v>
      </c>
      <c r="I125" s="154"/>
      <c r="J125" s="155">
        <f t="shared" si="10"/>
        <v>0</v>
      </c>
      <c r="K125" s="151" t="s">
        <v>142</v>
      </c>
      <c r="L125" s="32"/>
      <c r="M125" s="156" t="s">
        <v>3</v>
      </c>
      <c r="N125" s="157" t="s">
        <v>43</v>
      </c>
      <c r="O125" s="52"/>
      <c r="P125" s="158">
        <f t="shared" si="11"/>
        <v>0</v>
      </c>
      <c r="Q125" s="158">
        <v>7E-05</v>
      </c>
      <c r="R125" s="158">
        <f t="shared" si="12"/>
        <v>0.0009099999999999999</v>
      </c>
      <c r="S125" s="158">
        <v>0</v>
      </c>
      <c r="T125" s="159">
        <f t="shared" si="13"/>
        <v>0</v>
      </c>
      <c r="AR125" s="160" t="s">
        <v>176</v>
      </c>
      <c r="AT125" s="160" t="s">
        <v>138</v>
      </c>
      <c r="AU125" s="160" t="s">
        <v>81</v>
      </c>
      <c r="AY125" s="17" t="s">
        <v>135</v>
      </c>
      <c r="BE125" s="161">
        <f t="shared" si="14"/>
        <v>0</v>
      </c>
      <c r="BF125" s="161">
        <f t="shared" si="15"/>
        <v>0</v>
      </c>
      <c r="BG125" s="161">
        <f t="shared" si="16"/>
        <v>0</v>
      </c>
      <c r="BH125" s="161">
        <f t="shared" si="17"/>
        <v>0</v>
      </c>
      <c r="BI125" s="161">
        <f t="shared" si="18"/>
        <v>0</v>
      </c>
      <c r="BJ125" s="17" t="s">
        <v>79</v>
      </c>
      <c r="BK125" s="161">
        <f t="shared" si="19"/>
        <v>0</v>
      </c>
      <c r="BL125" s="17" t="s">
        <v>176</v>
      </c>
      <c r="BM125" s="160" t="s">
        <v>618</v>
      </c>
    </row>
    <row r="126" spans="2:65" s="1" customFormat="1" ht="36" customHeight="1">
      <c r="B126" s="148"/>
      <c r="C126" s="149" t="s">
        <v>295</v>
      </c>
      <c r="D126" s="149" t="s">
        <v>138</v>
      </c>
      <c r="E126" s="150" t="s">
        <v>619</v>
      </c>
      <c r="F126" s="151" t="s">
        <v>620</v>
      </c>
      <c r="G126" s="152" t="s">
        <v>149</v>
      </c>
      <c r="H126" s="153">
        <v>11</v>
      </c>
      <c r="I126" s="154"/>
      <c r="J126" s="155">
        <f t="shared" si="10"/>
        <v>0</v>
      </c>
      <c r="K126" s="151" t="s">
        <v>142</v>
      </c>
      <c r="L126" s="32"/>
      <c r="M126" s="156" t="s">
        <v>3</v>
      </c>
      <c r="N126" s="157" t="s">
        <v>43</v>
      </c>
      <c r="O126" s="52"/>
      <c r="P126" s="158">
        <f t="shared" si="11"/>
        <v>0</v>
      </c>
      <c r="Q126" s="158">
        <v>9E-05</v>
      </c>
      <c r="R126" s="158">
        <f t="shared" si="12"/>
        <v>0.00099</v>
      </c>
      <c r="S126" s="158">
        <v>0</v>
      </c>
      <c r="T126" s="159">
        <f t="shared" si="13"/>
        <v>0</v>
      </c>
      <c r="AR126" s="160" t="s">
        <v>176</v>
      </c>
      <c r="AT126" s="160" t="s">
        <v>138</v>
      </c>
      <c r="AU126" s="160" t="s">
        <v>81</v>
      </c>
      <c r="AY126" s="17" t="s">
        <v>135</v>
      </c>
      <c r="BE126" s="161">
        <f t="shared" si="14"/>
        <v>0</v>
      </c>
      <c r="BF126" s="161">
        <f t="shared" si="15"/>
        <v>0</v>
      </c>
      <c r="BG126" s="161">
        <f t="shared" si="16"/>
        <v>0</v>
      </c>
      <c r="BH126" s="161">
        <f t="shared" si="17"/>
        <v>0</v>
      </c>
      <c r="BI126" s="161">
        <f t="shared" si="18"/>
        <v>0</v>
      </c>
      <c r="BJ126" s="17" t="s">
        <v>79</v>
      </c>
      <c r="BK126" s="161">
        <f t="shared" si="19"/>
        <v>0</v>
      </c>
      <c r="BL126" s="17" t="s">
        <v>176</v>
      </c>
      <c r="BM126" s="160" t="s">
        <v>621</v>
      </c>
    </row>
    <row r="127" spans="2:65" s="1" customFormat="1" ht="36" customHeight="1">
      <c r="B127" s="148"/>
      <c r="C127" s="149" t="s">
        <v>337</v>
      </c>
      <c r="D127" s="149" t="s">
        <v>138</v>
      </c>
      <c r="E127" s="150" t="s">
        <v>622</v>
      </c>
      <c r="F127" s="151" t="s">
        <v>623</v>
      </c>
      <c r="G127" s="152" t="s">
        <v>149</v>
      </c>
      <c r="H127" s="153">
        <v>11</v>
      </c>
      <c r="I127" s="154"/>
      <c r="J127" s="155">
        <f t="shared" si="10"/>
        <v>0</v>
      </c>
      <c r="K127" s="151" t="s">
        <v>142</v>
      </c>
      <c r="L127" s="32"/>
      <c r="M127" s="156" t="s">
        <v>3</v>
      </c>
      <c r="N127" s="157" t="s">
        <v>43</v>
      </c>
      <c r="O127" s="52"/>
      <c r="P127" s="158">
        <f t="shared" si="11"/>
        <v>0</v>
      </c>
      <c r="Q127" s="158">
        <v>0.00012</v>
      </c>
      <c r="R127" s="158">
        <f t="shared" si="12"/>
        <v>0.00132</v>
      </c>
      <c r="S127" s="158">
        <v>0</v>
      </c>
      <c r="T127" s="159">
        <f t="shared" si="13"/>
        <v>0</v>
      </c>
      <c r="AR127" s="160" t="s">
        <v>176</v>
      </c>
      <c r="AT127" s="160" t="s">
        <v>138</v>
      </c>
      <c r="AU127" s="160" t="s">
        <v>81</v>
      </c>
      <c r="AY127" s="17" t="s">
        <v>135</v>
      </c>
      <c r="BE127" s="161">
        <f t="shared" si="14"/>
        <v>0</v>
      </c>
      <c r="BF127" s="161">
        <f t="shared" si="15"/>
        <v>0</v>
      </c>
      <c r="BG127" s="161">
        <f t="shared" si="16"/>
        <v>0</v>
      </c>
      <c r="BH127" s="161">
        <f t="shared" si="17"/>
        <v>0</v>
      </c>
      <c r="BI127" s="161">
        <f t="shared" si="18"/>
        <v>0</v>
      </c>
      <c r="BJ127" s="17" t="s">
        <v>79</v>
      </c>
      <c r="BK127" s="161">
        <f t="shared" si="19"/>
        <v>0</v>
      </c>
      <c r="BL127" s="17" t="s">
        <v>176</v>
      </c>
      <c r="BM127" s="160" t="s">
        <v>624</v>
      </c>
    </row>
    <row r="128" spans="2:65" s="1" customFormat="1" ht="16.5" customHeight="1">
      <c r="B128" s="148"/>
      <c r="C128" s="149" t="s">
        <v>341</v>
      </c>
      <c r="D128" s="149" t="s">
        <v>138</v>
      </c>
      <c r="E128" s="150" t="s">
        <v>625</v>
      </c>
      <c r="F128" s="151" t="s">
        <v>626</v>
      </c>
      <c r="G128" s="152" t="s">
        <v>141</v>
      </c>
      <c r="H128" s="153">
        <v>9</v>
      </c>
      <c r="I128" s="154"/>
      <c r="J128" s="155">
        <f t="shared" si="10"/>
        <v>0</v>
      </c>
      <c r="K128" s="151" t="s">
        <v>142</v>
      </c>
      <c r="L128" s="32"/>
      <c r="M128" s="156" t="s">
        <v>3</v>
      </c>
      <c r="N128" s="157" t="s">
        <v>43</v>
      </c>
      <c r="O128" s="52"/>
      <c r="P128" s="158">
        <f t="shared" si="11"/>
        <v>0</v>
      </c>
      <c r="Q128" s="158">
        <v>0</v>
      </c>
      <c r="R128" s="158">
        <f t="shared" si="12"/>
        <v>0</v>
      </c>
      <c r="S128" s="158">
        <v>0</v>
      </c>
      <c r="T128" s="159">
        <f t="shared" si="13"/>
        <v>0</v>
      </c>
      <c r="AR128" s="160" t="s">
        <v>176</v>
      </c>
      <c r="AT128" s="160" t="s">
        <v>138</v>
      </c>
      <c r="AU128" s="160" t="s">
        <v>81</v>
      </c>
      <c r="AY128" s="17" t="s">
        <v>135</v>
      </c>
      <c r="BE128" s="161">
        <f t="shared" si="14"/>
        <v>0</v>
      </c>
      <c r="BF128" s="161">
        <f t="shared" si="15"/>
        <v>0</v>
      </c>
      <c r="BG128" s="161">
        <f t="shared" si="16"/>
        <v>0</v>
      </c>
      <c r="BH128" s="161">
        <f t="shared" si="17"/>
        <v>0</v>
      </c>
      <c r="BI128" s="161">
        <f t="shared" si="18"/>
        <v>0</v>
      </c>
      <c r="BJ128" s="17" t="s">
        <v>79</v>
      </c>
      <c r="BK128" s="161">
        <f t="shared" si="19"/>
        <v>0</v>
      </c>
      <c r="BL128" s="17" t="s">
        <v>176</v>
      </c>
      <c r="BM128" s="160" t="s">
        <v>627</v>
      </c>
    </row>
    <row r="129" spans="2:65" s="1" customFormat="1" ht="16.5" customHeight="1">
      <c r="B129" s="148"/>
      <c r="C129" s="149" t="s">
        <v>346</v>
      </c>
      <c r="D129" s="149" t="s">
        <v>138</v>
      </c>
      <c r="E129" s="150" t="s">
        <v>628</v>
      </c>
      <c r="F129" s="151" t="s">
        <v>629</v>
      </c>
      <c r="G129" s="152" t="s">
        <v>141</v>
      </c>
      <c r="H129" s="153">
        <v>6</v>
      </c>
      <c r="I129" s="154"/>
      <c r="J129" s="155">
        <f t="shared" si="10"/>
        <v>0</v>
      </c>
      <c r="K129" s="151" t="s">
        <v>142</v>
      </c>
      <c r="L129" s="32"/>
      <c r="M129" s="156" t="s">
        <v>3</v>
      </c>
      <c r="N129" s="157" t="s">
        <v>43</v>
      </c>
      <c r="O129" s="52"/>
      <c r="P129" s="158">
        <f t="shared" si="11"/>
        <v>0</v>
      </c>
      <c r="Q129" s="158">
        <v>0.00013</v>
      </c>
      <c r="R129" s="158">
        <f t="shared" si="12"/>
        <v>0.0007799999999999999</v>
      </c>
      <c r="S129" s="158">
        <v>0</v>
      </c>
      <c r="T129" s="159">
        <f t="shared" si="13"/>
        <v>0</v>
      </c>
      <c r="AR129" s="160" t="s">
        <v>176</v>
      </c>
      <c r="AT129" s="160" t="s">
        <v>138</v>
      </c>
      <c r="AU129" s="160" t="s">
        <v>81</v>
      </c>
      <c r="AY129" s="17" t="s">
        <v>135</v>
      </c>
      <c r="BE129" s="161">
        <f t="shared" si="14"/>
        <v>0</v>
      </c>
      <c r="BF129" s="161">
        <f t="shared" si="15"/>
        <v>0</v>
      </c>
      <c r="BG129" s="161">
        <f t="shared" si="16"/>
        <v>0</v>
      </c>
      <c r="BH129" s="161">
        <f t="shared" si="17"/>
        <v>0</v>
      </c>
      <c r="BI129" s="161">
        <f t="shared" si="18"/>
        <v>0</v>
      </c>
      <c r="BJ129" s="17" t="s">
        <v>79</v>
      </c>
      <c r="BK129" s="161">
        <f t="shared" si="19"/>
        <v>0</v>
      </c>
      <c r="BL129" s="17" t="s">
        <v>176</v>
      </c>
      <c r="BM129" s="160" t="s">
        <v>630</v>
      </c>
    </row>
    <row r="130" spans="2:65" s="1" customFormat="1" ht="24" customHeight="1">
      <c r="B130" s="148"/>
      <c r="C130" s="149" t="s">
        <v>350</v>
      </c>
      <c r="D130" s="149" t="s">
        <v>138</v>
      </c>
      <c r="E130" s="150" t="s">
        <v>631</v>
      </c>
      <c r="F130" s="151" t="s">
        <v>632</v>
      </c>
      <c r="G130" s="152" t="s">
        <v>141</v>
      </c>
      <c r="H130" s="153">
        <v>1</v>
      </c>
      <c r="I130" s="154"/>
      <c r="J130" s="155">
        <f t="shared" si="10"/>
        <v>0</v>
      </c>
      <c r="K130" s="151" t="s">
        <v>142</v>
      </c>
      <c r="L130" s="32"/>
      <c r="M130" s="156" t="s">
        <v>3</v>
      </c>
      <c r="N130" s="157" t="s">
        <v>43</v>
      </c>
      <c r="O130" s="52"/>
      <c r="P130" s="158">
        <f t="shared" si="11"/>
        <v>0</v>
      </c>
      <c r="Q130" s="158">
        <v>0</v>
      </c>
      <c r="R130" s="158">
        <f t="shared" si="12"/>
        <v>0</v>
      </c>
      <c r="S130" s="158">
        <v>0</v>
      </c>
      <c r="T130" s="159">
        <f t="shared" si="13"/>
        <v>0</v>
      </c>
      <c r="AR130" s="160" t="s">
        <v>176</v>
      </c>
      <c r="AT130" s="160" t="s">
        <v>138</v>
      </c>
      <c r="AU130" s="160" t="s">
        <v>81</v>
      </c>
      <c r="AY130" s="17" t="s">
        <v>135</v>
      </c>
      <c r="BE130" s="161">
        <f t="shared" si="14"/>
        <v>0</v>
      </c>
      <c r="BF130" s="161">
        <f t="shared" si="15"/>
        <v>0</v>
      </c>
      <c r="BG130" s="161">
        <f t="shared" si="16"/>
        <v>0</v>
      </c>
      <c r="BH130" s="161">
        <f t="shared" si="17"/>
        <v>0</v>
      </c>
      <c r="BI130" s="161">
        <f t="shared" si="18"/>
        <v>0</v>
      </c>
      <c r="BJ130" s="17" t="s">
        <v>79</v>
      </c>
      <c r="BK130" s="161">
        <f t="shared" si="19"/>
        <v>0</v>
      </c>
      <c r="BL130" s="17" t="s">
        <v>176</v>
      </c>
      <c r="BM130" s="160" t="s">
        <v>633</v>
      </c>
    </row>
    <row r="131" spans="2:65" s="1" customFormat="1" ht="24" customHeight="1">
      <c r="B131" s="148"/>
      <c r="C131" s="149" t="s">
        <v>354</v>
      </c>
      <c r="D131" s="149" t="s">
        <v>138</v>
      </c>
      <c r="E131" s="150" t="s">
        <v>634</v>
      </c>
      <c r="F131" s="151" t="s">
        <v>635</v>
      </c>
      <c r="G131" s="152" t="s">
        <v>141</v>
      </c>
      <c r="H131" s="153">
        <v>1</v>
      </c>
      <c r="I131" s="154"/>
      <c r="J131" s="155">
        <f t="shared" si="10"/>
        <v>0</v>
      </c>
      <c r="K131" s="151" t="s">
        <v>142</v>
      </c>
      <c r="L131" s="32"/>
      <c r="M131" s="156" t="s">
        <v>3</v>
      </c>
      <c r="N131" s="157" t="s">
        <v>43</v>
      </c>
      <c r="O131" s="52"/>
      <c r="P131" s="158">
        <f t="shared" si="11"/>
        <v>0</v>
      </c>
      <c r="Q131" s="158">
        <v>0.00024</v>
      </c>
      <c r="R131" s="158">
        <f t="shared" si="12"/>
        <v>0.00024</v>
      </c>
      <c r="S131" s="158">
        <v>0</v>
      </c>
      <c r="T131" s="159">
        <f t="shared" si="13"/>
        <v>0</v>
      </c>
      <c r="AR131" s="160" t="s">
        <v>176</v>
      </c>
      <c r="AT131" s="160" t="s">
        <v>138</v>
      </c>
      <c r="AU131" s="160" t="s">
        <v>81</v>
      </c>
      <c r="AY131" s="17" t="s">
        <v>135</v>
      </c>
      <c r="BE131" s="161">
        <f t="shared" si="14"/>
        <v>0</v>
      </c>
      <c r="BF131" s="161">
        <f t="shared" si="15"/>
        <v>0</v>
      </c>
      <c r="BG131" s="161">
        <f t="shared" si="16"/>
        <v>0</v>
      </c>
      <c r="BH131" s="161">
        <f t="shared" si="17"/>
        <v>0</v>
      </c>
      <c r="BI131" s="161">
        <f t="shared" si="18"/>
        <v>0</v>
      </c>
      <c r="BJ131" s="17" t="s">
        <v>79</v>
      </c>
      <c r="BK131" s="161">
        <f t="shared" si="19"/>
        <v>0</v>
      </c>
      <c r="BL131" s="17" t="s">
        <v>176</v>
      </c>
      <c r="BM131" s="160" t="s">
        <v>636</v>
      </c>
    </row>
    <row r="132" spans="2:65" s="1" customFormat="1" ht="24" customHeight="1">
      <c r="B132" s="148"/>
      <c r="C132" s="149" t="s">
        <v>360</v>
      </c>
      <c r="D132" s="149" t="s">
        <v>138</v>
      </c>
      <c r="E132" s="150" t="s">
        <v>637</v>
      </c>
      <c r="F132" s="151" t="s">
        <v>638</v>
      </c>
      <c r="G132" s="152" t="s">
        <v>141</v>
      </c>
      <c r="H132" s="153">
        <v>1</v>
      </c>
      <c r="I132" s="154"/>
      <c r="J132" s="155">
        <f t="shared" si="10"/>
        <v>0</v>
      </c>
      <c r="K132" s="151" t="s">
        <v>142</v>
      </c>
      <c r="L132" s="32"/>
      <c r="M132" s="156" t="s">
        <v>3</v>
      </c>
      <c r="N132" s="157" t="s">
        <v>43</v>
      </c>
      <c r="O132" s="52"/>
      <c r="P132" s="158">
        <f t="shared" si="11"/>
        <v>0</v>
      </c>
      <c r="Q132" s="158">
        <v>0.00016</v>
      </c>
      <c r="R132" s="158">
        <f t="shared" si="12"/>
        <v>0.00016</v>
      </c>
      <c r="S132" s="158">
        <v>0</v>
      </c>
      <c r="T132" s="159">
        <f t="shared" si="13"/>
        <v>0</v>
      </c>
      <c r="AR132" s="160" t="s">
        <v>176</v>
      </c>
      <c r="AT132" s="160" t="s">
        <v>138</v>
      </c>
      <c r="AU132" s="160" t="s">
        <v>81</v>
      </c>
      <c r="AY132" s="17" t="s">
        <v>135</v>
      </c>
      <c r="BE132" s="161">
        <f t="shared" si="14"/>
        <v>0</v>
      </c>
      <c r="BF132" s="161">
        <f t="shared" si="15"/>
        <v>0</v>
      </c>
      <c r="BG132" s="161">
        <f t="shared" si="16"/>
        <v>0</v>
      </c>
      <c r="BH132" s="161">
        <f t="shared" si="17"/>
        <v>0</v>
      </c>
      <c r="BI132" s="161">
        <f t="shared" si="18"/>
        <v>0</v>
      </c>
      <c r="BJ132" s="17" t="s">
        <v>79</v>
      </c>
      <c r="BK132" s="161">
        <f t="shared" si="19"/>
        <v>0</v>
      </c>
      <c r="BL132" s="17" t="s">
        <v>176</v>
      </c>
      <c r="BM132" s="160" t="s">
        <v>639</v>
      </c>
    </row>
    <row r="133" spans="2:65" s="1" customFormat="1" ht="16.5" customHeight="1">
      <c r="B133" s="148"/>
      <c r="C133" s="149" t="s">
        <v>364</v>
      </c>
      <c r="D133" s="149" t="s">
        <v>138</v>
      </c>
      <c r="E133" s="150" t="s">
        <v>640</v>
      </c>
      <c r="F133" s="151" t="s">
        <v>641</v>
      </c>
      <c r="G133" s="152" t="s">
        <v>274</v>
      </c>
      <c r="H133" s="153">
        <v>1</v>
      </c>
      <c r="I133" s="154"/>
      <c r="J133" s="155">
        <f t="shared" si="10"/>
        <v>0</v>
      </c>
      <c r="K133" s="151" t="s">
        <v>142</v>
      </c>
      <c r="L133" s="32"/>
      <c r="M133" s="156" t="s">
        <v>3</v>
      </c>
      <c r="N133" s="157" t="s">
        <v>43</v>
      </c>
      <c r="O133" s="52"/>
      <c r="P133" s="158">
        <f t="shared" si="11"/>
        <v>0</v>
      </c>
      <c r="Q133" s="158">
        <v>0.002</v>
      </c>
      <c r="R133" s="158">
        <f t="shared" si="12"/>
        <v>0.002</v>
      </c>
      <c r="S133" s="158">
        <v>0</v>
      </c>
      <c r="T133" s="159">
        <f t="shared" si="13"/>
        <v>0</v>
      </c>
      <c r="AR133" s="160" t="s">
        <v>176</v>
      </c>
      <c r="AT133" s="160" t="s">
        <v>138</v>
      </c>
      <c r="AU133" s="160" t="s">
        <v>81</v>
      </c>
      <c r="AY133" s="17" t="s">
        <v>135</v>
      </c>
      <c r="BE133" s="161">
        <f t="shared" si="14"/>
        <v>0</v>
      </c>
      <c r="BF133" s="161">
        <f t="shared" si="15"/>
        <v>0</v>
      </c>
      <c r="BG133" s="161">
        <f t="shared" si="16"/>
        <v>0</v>
      </c>
      <c r="BH133" s="161">
        <f t="shared" si="17"/>
        <v>0</v>
      </c>
      <c r="BI133" s="161">
        <f t="shared" si="18"/>
        <v>0</v>
      </c>
      <c r="BJ133" s="17" t="s">
        <v>79</v>
      </c>
      <c r="BK133" s="161">
        <f t="shared" si="19"/>
        <v>0</v>
      </c>
      <c r="BL133" s="17" t="s">
        <v>176</v>
      </c>
      <c r="BM133" s="160" t="s">
        <v>642</v>
      </c>
    </row>
    <row r="134" spans="2:65" s="1" customFormat="1" ht="24" customHeight="1">
      <c r="B134" s="148"/>
      <c r="C134" s="149" t="s">
        <v>370</v>
      </c>
      <c r="D134" s="149" t="s">
        <v>138</v>
      </c>
      <c r="E134" s="150" t="s">
        <v>643</v>
      </c>
      <c r="F134" s="151" t="s">
        <v>644</v>
      </c>
      <c r="G134" s="152" t="s">
        <v>149</v>
      </c>
      <c r="H134" s="153">
        <v>126</v>
      </c>
      <c r="I134" s="154"/>
      <c r="J134" s="155">
        <f t="shared" si="10"/>
        <v>0</v>
      </c>
      <c r="K134" s="151" t="s">
        <v>142</v>
      </c>
      <c r="L134" s="32"/>
      <c r="M134" s="156" t="s">
        <v>3</v>
      </c>
      <c r="N134" s="157" t="s">
        <v>43</v>
      </c>
      <c r="O134" s="52"/>
      <c r="P134" s="158">
        <f t="shared" si="11"/>
        <v>0</v>
      </c>
      <c r="Q134" s="158">
        <v>0.00026</v>
      </c>
      <c r="R134" s="158">
        <f t="shared" si="12"/>
        <v>0.03276</v>
      </c>
      <c r="S134" s="158">
        <v>0</v>
      </c>
      <c r="T134" s="159">
        <f t="shared" si="13"/>
        <v>0</v>
      </c>
      <c r="AR134" s="160" t="s">
        <v>176</v>
      </c>
      <c r="AT134" s="160" t="s">
        <v>138</v>
      </c>
      <c r="AU134" s="160" t="s">
        <v>81</v>
      </c>
      <c r="AY134" s="17" t="s">
        <v>135</v>
      </c>
      <c r="BE134" s="161">
        <f t="shared" si="14"/>
        <v>0</v>
      </c>
      <c r="BF134" s="161">
        <f t="shared" si="15"/>
        <v>0</v>
      </c>
      <c r="BG134" s="161">
        <f t="shared" si="16"/>
        <v>0</v>
      </c>
      <c r="BH134" s="161">
        <f t="shared" si="17"/>
        <v>0</v>
      </c>
      <c r="BI134" s="161">
        <f t="shared" si="18"/>
        <v>0</v>
      </c>
      <c r="BJ134" s="17" t="s">
        <v>79</v>
      </c>
      <c r="BK134" s="161">
        <f t="shared" si="19"/>
        <v>0</v>
      </c>
      <c r="BL134" s="17" t="s">
        <v>176</v>
      </c>
      <c r="BM134" s="160" t="s">
        <v>645</v>
      </c>
    </row>
    <row r="135" spans="2:65" s="1" customFormat="1" ht="24" customHeight="1">
      <c r="B135" s="148"/>
      <c r="C135" s="149" t="s">
        <v>374</v>
      </c>
      <c r="D135" s="149" t="s">
        <v>138</v>
      </c>
      <c r="E135" s="150" t="s">
        <v>646</v>
      </c>
      <c r="F135" s="151" t="s">
        <v>647</v>
      </c>
      <c r="G135" s="152" t="s">
        <v>149</v>
      </c>
      <c r="H135" s="153">
        <v>6</v>
      </c>
      <c r="I135" s="154"/>
      <c r="J135" s="155">
        <f t="shared" si="10"/>
        <v>0</v>
      </c>
      <c r="K135" s="151" t="s">
        <v>142</v>
      </c>
      <c r="L135" s="32"/>
      <c r="M135" s="156" t="s">
        <v>3</v>
      </c>
      <c r="N135" s="157" t="s">
        <v>43</v>
      </c>
      <c r="O135" s="52"/>
      <c r="P135" s="158">
        <f t="shared" si="11"/>
        <v>0</v>
      </c>
      <c r="Q135" s="158">
        <v>0.00038</v>
      </c>
      <c r="R135" s="158">
        <f t="shared" si="12"/>
        <v>0.00228</v>
      </c>
      <c r="S135" s="158">
        <v>0</v>
      </c>
      <c r="T135" s="159">
        <f t="shared" si="13"/>
        <v>0</v>
      </c>
      <c r="AR135" s="160" t="s">
        <v>176</v>
      </c>
      <c r="AT135" s="160" t="s">
        <v>138</v>
      </c>
      <c r="AU135" s="160" t="s">
        <v>81</v>
      </c>
      <c r="AY135" s="17" t="s">
        <v>135</v>
      </c>
      <c r="BE135" s="161">
        <f t="shared" si="14"/>
        <v>0</v>
      </c>
      <c r="BF135" s="161">
        <f t="shared" si="15"/>
        <v>0</v>
      </c>
      <c r="BG135" s="161">
        <f t="shared" si="16"/>
        <v>0</v>
      </c>
      <c r="BH135" s="161">
        <f t="shared" si="17"/>
        <v>0</v>
      </c>
      <c r="BI135" s="161">
        <f t="shared" si="18"/>
        <v>0</v>
      </c>
      <c r="BJ135" s="17" t="s">
        <v>79</v>
      </c>
      <c r="BK135" s="161">
        <f t="shared" si="19"/>
        <v>0</v>
      </c>
      <c r="BL135" s="17" t="s">
        <v>176</v>
      </c>
      <c r="BM135" s="160" t="s">
        <v>648</v>
      </c>
    </row>
    <row r="136" spans="2:65" s="1" customFormat="1" ht="24" customHeight="1">
      <c r="B136" s="148"/>
      <c r="C136" s="149" t="s">
        <v>380</v>
      </c>
      <c r="D136" s="149" t="s">
        <v>138</v>
      </c>
      <c r="E136" s="150" t="s">
        <v>649</v>
      </c>
      <c r="F136" s="151" t="s">
        <v>650</v>
      </c>
      <c r="G136" s="152" t="s">
        <v>149</v>
      </c>
      <c r="H136" s="153">
        <v>5</v>
      </c>
      <c r="I136" s="154"/>
      <c r="J136" s="155">
        <f t="shared" si="10"/>
        <v>0</v>
      </c>
      <c r="K136" s="151" t="s">
        <v>142</v>
      </c>
      <c r="L136" s="32"/>
      <c r="M136" s="156" t="s">
        <v>3</v>
      </c>
      <c r="N136" s="157" t="s">
        <v>43</v>
      </c>
      <c r="O136" s="52"/>
      <c r="P136" s="158">
        <f t="shared" si="11"/>
        <v>0</v>
      </c>
      <c r="Q136" s="158">
        <v>0.00057</v>
      </c>
      <c r="R136" s="158">
        <f t="shared" si="12"/>
        <v>0.00285</v>
      </c>
      <c r="S136" s="158">
        <v>0</v>
      </c>
      <c r="T136" s="159">
        <f t="shared" si="13"/>
        <v>0</v>
      </c>
      <c r="AR136" s="160" t="s">
        <v>176</v>
      </c>
      <c r="AT136" s="160" t="s">
        <v>138</v>
      </c>
      <c r="AU136" s="160" t="s">
        <v>81</v>
      </c>
      <c r="AY136" s="17" t="s">
        <v>135</v>
      </c>
      <c r="BE136" s="161">
        <f t="shared" si="14"/>
        <v>0</v>
      </c>
      <c r="BF136" s="161">
        <f t="shared" si="15"/>
        <v>0</v>
      </c>
      <c r="BG136" s="161">
        <f t="shared" si="16"/>
        <v>0</v>
      </c>
      <c r="BH136" s="161">
        <f t="shared" si="17"/>
        <v>0</v>
      </c>
      <c r="BI136" s="161">
        <f t="shared" si="18"/>
        <v>0</v>
      </c>
      <c r="BJ136" s="17" t="s">
        <v>79</v>
      </c>
      <c r="BK136" s="161">
        <f t="shared" si="19"/>
        <v>0</v>
      </c>
      <c r="BL136" s="17" t="s">
        <v>176</v>
      </c>
      <c r="BM136" s="160" t="s">
        <v>651</v>
      </c>
    </row>
    <row r="137" spans="2:65" s="1" customFormat="1" ht="16.5" customHeight="1">
      <c r="B137" s="148"/>
      <c r="C137" s="149" t="s">
        <v>384</v>
      </c>
      <c r="D137" s="149" t="s">
        <v>138</v>
      </c>
      <c r="E137" s="150" t="s">
        <v>652</v>
      </c>
      <c r="F137" s="151" t="s">
        <v>653</v>
      </c>
      <c r="G137" s="152" t="s">
        <v>149</v>
      </c>
      <c r="H137" s="153">
        <v>18</v>
      </c>
      <c r="I137" s="154"/>
      <c r="J137" s="155">
        <f t="shared" si="10"/>
        <v>0</v>
      </c>
      <c r="K137" s="151" t="s">
        <v>522</v>
      </c>
      <c r="L137" s="32"/>
      <c r="M137" s="156" t="s">
        <v>3</v>
      </c>
      <c r="N137" s="157" t="s">
        <v>43</v>
      </c>
      <c r="O137" s="52"/>
      <c r="P137" s="158">
        <f t="shared" si="11"/>
        <v>0</v>
      </c>
      <c r="Q137" s="158">
        <v>0.00018</v>
      </c>
      <c r="R137" s="158">
        <f t="shared" si="12"/>
        <v>0.0032400000000000003</v>
      </c>
      <c r="S137" s="158">
        <v>0</v>
      </c>
      <c r="T137" s="159">
        <f t="shared" si="13"/>
        <v>0</v>
      </c>
      <c r="AR137" s="160" t="s">
        <v>176</v>
      </c>
      <c r="AT137" s="160" t="s">
        <v>138</v>
      </c>
      <c r="AU137" s="160" t="s">
        <v>81</v>
      </c>
      <c r="AY137" s="17" t="s">
        <v>135</v>
      </c>
      <c r="BE137" s="161">
        <f t="shared" si="14"/>
        <v>0</v>
      </c>
      <c r="BF137" s="161">
        <f t="shared" si="15"/>
        <v>0</v>
      </c>
      <c r="BG137" s="161">
        <f t="shared" si="16"/>
        <v>0</v>
      </c>
      <c r="BH137" s="161">
        <f t="shared" si="17"/>
        <v>0</v>
      </c>
      <c r="BI137" s="161">
        <f t="shared" si="18"/>
        <v>0</v>
      </c>
      <c r="BJ137" s="17" t="s">
        <v>79</v>
      </c>
      <c r="BK137" s="161">
        <f t="shared" si="19"/>
        <v>0</v>
      </c>
      <c r="BL137" s="17" t="s">
        <v>176</v>
      </c>
      <c r="BM137" s="160" t="s">
        <v>654</v>
      </c>
    </row>
    <row r="138" spans="2:65" s="1" customFormat="1" ht="16.5" customHeight="1">
      <c r="B138" s="148"/>
      <c r="C138" s="149" t="s">
        <v>390</v>
      </c>
      <c r="D138" s="149" t="s">
        <v>138</v>
      </c>
      <c r="E138" s="150" t="s">
        <v>655</v>
      </c>
      <c r="F138" s="151" t="s">
        <v>656</v>
      </c>
      <c r="G138" s="152" t="s">
        <v>149</v>
      </c>
      <c r="H138" s="153">
        <v>2</v>
      </c>
      <c r="I138" s="154"/>
      <c r="J138" s="155">
        <f t="shared" si="10"/>
        <v>0</v>
      </c>
      <c r="K138" s="151" t="s">
        <v>522</v>
      </c>
      <c r="L138" s="32"/>
      <c r="M138" s="156" t="s">
        <v>3</v>
      </c>
      <c r="N138" s="157" t="s">
        <v>43</v>
      </c>
      <c r="O138" s="52"/>
      <c r="P138" s="158">
        <f t="shared" si="11"/>
        <v>0</v>
      </c>
      <c r="Q138" s="158">
        <v>0.00026</v>
      </c>
      <c r="R138" s="158">
        <f t="shared" si="12"/>
        <v>0.00052</v>
      </c>
      <c r="S138" s="158">
        <v>0</v>
      </c>
      <c r="T138" s="159">
        <f t="shared" si="13"/>
        <v>0</v>
      </c>
      <c r="AR138" s="160" t="s">
        <v>176</v>
      </c>
      <c r="AT138" s="160" t="s">
        <v>138</v>
      </c>
      <c r="AU138" s="160" t="s">
        <v>81</v>
      </c>
      <c r="AY138" s="17" t="s">
        <v>135</v>
      </c>
      <c r="BE138" s="161">
        <f t="shared" si="14"/>
        <v>0</v>
      </c>
      <c r="BF138" s="161">
        <f t="shared" si="15"/>
        <v>0</v>
      </c>
      <c r="BG138" s="161">
        <f t="shared" si="16"/>
        <v>0</v>
      </c>
      <c r="BH138" s="161">
        <f t="shared" si="17"/>
        <v>0</v>
      </c>
      <c r="BI138" s="161">
        <f t="shared" si="18"/>
        <v>0</v>
      </c>
      <c r="BJ138" s="17" t="s">
        <v>79</v>
      </c>
      <c r="BK138" s="161">
        <f t="shared" si="19"/>
        <v>0</v>
      </c>
      <c r="BL138" s="17" t="s">
        <v>176</v>
      </c>
      <c r="BM138" s="160" t="s">
        <v>657</v>
      </c>
    </row>
    <row r="139" spans="2:65" s="1" customFormat="1" ht="24" customHeight="1">
      <c r="B139" s="148"/>
      <c r="C139" s="149" t="s">
        <v>394</v>
      </c>
      <c r="D139" s="149" t="s">
        <v>138</v>
      </c>
      <c r="E139" s="150" t="s">
        <v>658</v>
      </c>
      <c r="F139" s="151" t="s">
        <v>659</v>
      </c>
      <c r="G139" s="152" t="s">
        <v>141</v>
      </c>
      <c r="H139" s="153">
        <v>9</v>
      </c>
      <c r="I139" s="154"/>
      <c r="J139" s="155">
        <f t="shared" si="10"/>
        <v>0</v>
      </c>
      <c r="K139" s="151" t="s">
        <v>522</v>
      </c>
      <c r="L139" s="32"/>
      <c r="M139" s="156" t="s">
        <v>3</v>
      </c>
      <c r="N139" s="157" t="s">
        <v>43</v>
      </c>
      <c r="O139" s="52"/>
      <c r="P139" s="158">
        <f t="shared" si="11"/>
        <v>0</v>
      </c>
      <c r="Q139" s="158">
        <v>0.00017</v>
      </c>
      <c r="R139" s="158">
        <f t="shared" si="12"/>
        <v>0.0015300000000000001</v>
      </c>
      <c r="S139" s="158">
        <v>0</v>
      </c>
      <c r="T139" s="159">
        <f t="shared" si="13"/>
        <v>0</v>
      </c>
      <c r="AR139" s="160" t="s">
        <v>176</v>
      </c>
      <c r="AT139" s="160" t="s">
        <v>138</v>
      </c>
      <c r="AU139" s="160" t="s">
        <v>81</v>
      </c>
      <c r="AY139" s="17" t="s">
        <v>135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7" t="s">
        <v>79</v>
      </c>
      <c r="BK139" s="161">
        <f t="shared" si="19"/>
        <v>0</v>
      </c>
      <c r="BL139" s="17" t="s">
        <v>176</v>
      </c>
      <c r="BM139" s="160" t="s">
        <v>660</v>
      </c>
    </row>
    <row r="140" spans="2:65" s="1" customFormat="1" ht="24" customHeight="1">
      <c r="B140" s="148"/>
      <c r="C140" s="149" t="s">
        <v>398</v>
      </c>
      <c r="D140" s="149" t="s">
        <v>138</v>
      </c>
      <c r="E140" s="150" t="s">
        <v>661</v>
      </c>
      <c r="F140" s="151" t="s">
        <v>662</v>
      </c>
      <c r="G140" s="152" t="s">
        <v>141</v>
      </c>
      <c r="H140" s="153">
        <v>1</v>
      </c>
      <c r="I140" s="154"/>
      <c r="J140" s="155">
        <f t="shared" si="10"/>
        <v>0</v>
      </c>
      <c r="K140" s="151" t="s">
        <v>522</v>
      </c>
      <c r="L140" s="32"/>
      <c r="M140" s="156" t="s">
        <v>3</v>
      </c>
      <c r="N140" s="157" t="s">
        <v>43</v>
      </c>
      <c r="O140" s="52"/>
      <c r="P140" s="158">
        <f t="shared" si="11"/>
        <v>0</v>
      </c>
      <c r="Q140" s="158">
        <v>0.00022</v>
      </c>
      <c r="R140" s="158">
        <f t="shared" si="12"/>
        <v>0.00022</v>
      </c>
      <c r="S140" s="158">
        <v>0</v>
      </c>
      <c r="T140" s="159">
        <f t="shared" si="13"/>
        <v>0</v>
      </c>
      <c r="AR140" s="160" t="s">
        <v>176</v>
      </c>
      <c r="AT140" s="160" t="s">
        <v>138</v>
      </c>
      <c r="AU140" s="160" t="s">
        <v>81</v>
      </c>
      <c r="AY140" s="17" t="s">
        <v>135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7" t="s">
        <v>79</v>
      </c>
      <c r="BK140" s="161">
        <f t="shared" si="19"/>
        <v>0</v>
      </c>
      <c r="BL140" s="17" t="s">
        <v>176</v>
      </c>
      <c r="BM140" s="160" t="s">
        <v>663</v>
      </c>
    </row>
    <row r="141" spans="2:65" s="1" customFormat="1" ht="24" customHeight="1">
      <c r="B141" s="148"/>
      <c r="C141" s="149" t="s">
        <v>402</v>
      </c>
      <c r="D141" s="149" t="s">
        <v>138</v>
      </c>
      <c r="E141" s="150" t="s">
        <v>664</v>
      </c>
      <c r="F141" s="151" t="s">
        <v>665</v>
      </c>
      <c r="G141" s="152" t="s">
        <v>141</v>
      </c>
      <c r="H141" s="153">
        <v>11</v>
      </c>
      <c r="I141" s="154"/>
      <c r="J141" s="155">
        <f t="shared" si="10"/>
        <v>0</v>
      </c>
      <c r="K141" s="151" t="s">
        <v>522</v>
      </c>
      <c r="L141" s="32"/>
      <c r="M141" s="156" t="s">
        <v>3</v>
      </c>
      <c r="N141" s="157" t="s">
        <v>43</v>
      </c>
      <c r="O141" s="52"/>
      <c r="P141" s="158">
        <f t="shared" si="11"/>
        <v>0</v>
      </c>
      <c r="Q141" s="158">
        <v>0.00023</v>
      </c>
      <c r="R141" s="158">
        <f t="shared" si="12"/>
        <v>0.00253</v>
      </c>
      <c r="S141" s="158">
        <v>0</v>
      </c>
      <c r="T141" s="159">
        <f t="shared" si="13"/>
        <v>0</v>
      </c>
      <c r="AR141" s="160" t="s">
        <v>176</v>
      </c>
      <c r="AT141" s="160" t="s">
        <v>138</v>
      </c>
      <c r="AU141" s="160" t="s">
        <v>81</v>
      </c>
      <c r="AY141" s="17" t="s">
        <v>135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7" t="s">
        <v>79</v>
      </c>
      <c r="BK141" s="161">
        <f t="shared" si="19"/>
        <v>0</v>
      </c>
      <c r="BL141" s="17" t="s">
        <v>176</v>
      </c>
      <c r="BM141" s="160" t="s">
        <v>666</v>
      </c>
    </row>
    <row r="142" spans="2:65" s="1" customFormat="1" ht="24" customHeight="1">
      <c r="B142" s="148"/>
      <c r="C142" s="149" t="s">
        <v>406</v>
      </c>
      <c r="D142" s="149" t="s">
        <v>138</v>
      </c>
      <c r="E142" s="150" t="s">
        <v>667</v>
      </c>
      <c r="F142" s="151" t="s">
        <v>668</v>
      </c>
      <c r="G142" s="152" t="s">
        <v>141</v>
      </c>
      <c r="H142" s="153">
        <v>2</v>
      </c>
      <c r="I142" s="154"/>
      <c r="J142" s="155">
        <f t="shared" si="10"/>
        <v>0</v>
      </c>
      <c r="K142" s="151" t="s">
        <v>522</v>
      </c>
      <c r="L142" s="32"/>
      <c r="M142" s="156" t="s">
        <v>3</v>
      </c>
      <c r="N142" s="157" t="s">
        <v>43</v>
      </c>
      <c r="O142" s="52"/>
      <c r="P142" s="158">
        <f t="shared" si="11"/>
        <v>0</v>
      </c>
      <c r="Q142" s="158">
        <v>0.00035</v>
      </c>
      <c r="R142" s="158">
        <f t="shared" si="12"/>
        <v>0.0007</v>
      </c>
      <c r="S142" s="158">
        <v>0</v>
      </c>
      <c r="T142" s="159">
        <f t="shared" si="13"/>
        <v>0</v>
      </c>
      <c r="AR142" s="160" t="s">
        <v>176</v>
      </c>
      <c r="AT142" s="160" t="s">
        <v>138</v>
      </c>
      <c r="AU142" s="160" t="s">
        <v>81</v>
      </c>
      <c r="AY142" s="17" t="s">
        <v>135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7" t="s">
        <v>79</v>
      </c>
      <c r="BK142" s="161">
        <f t="shared" si="19"/>
        <v>0</v>
      </c>
      <c r="BL142" s="17" t="s">
        <v>176</v>
      </c>
      <c r="BM142" s="160" t="s">
        <v>669</v>
      </c>
    </row>
    <row r="143" spans="2:65" s="1" customFormat="1" ht="24" customHeight="1">
      <c r="B143" s="148"/>
      <c r="C143" s="149" t="s">
        <v>411</v>
      </c>
      <c r="D143" s="149" t="s">
        <v>138</v>
      </c>
      <c r="E143" s="150" t="s">
        <v>670</v>
      </c>
      <c r="F143" s="151" t="s">
        <v>671</v>
      </c>
      <c r="G143" s="152" t="s">
        <v>141</v>
      </c>
      <c r="H143" s="153">
        <v>3</v>
      </c>
      <c r="I143" s="154"/>
      <c r="J143" s="155">
        <f t="shared" si="10"/>
        <v>0</v>
      </c>
      <c r="K143" s="151" t="s">
        <v>522</v>
      </c>
      <c r="L143" s="32"/>
      <c r="M143" s="156" t="s">
        <v>3</v>
      </c>
      <c r="N143" s="157" t="s">
        <v>43</v>
      </c>
      <c r="O143" s="52"/>
      <c r="P143" s="158">
        <f t="shared" si="11"/>
        <v>0</v>
      </c>
      <c r="Q143" s="158">
        <v>0.00055</v>
      </c>
      <c r="R143" s="158">
        <f t="shared" si="12"/>
        <v>0.00165</v>
      </c>
      <c r="S143" s="158">
        <v>0</v>
      </c>
      <c r="T143" s="159">
        <f t="shared" si="13"/>
        <v>0</v>
      </c>
      <c r="AR143" s="160" t="s">
        <v>176</v>
      </c>
      <c r="AT143" s="160" t="s">
        <v>138</v>
      </c>
      <c r="AU143" s="160" t="s">
        <v>81</v>
      </c>
      <c r="AY143" s="17" t="s">
        <v>135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7" t="s">
        <v>79</v>
      </c>
      <c r="BK143" s="161">
        <f t="shared" si="19"/>
        <v>0</v>
      </c>
      <c r="BL143" s="17" t="s">
        <v>176</v>
      </c>
      <c r="BM143" s="160" t="s">
        <v>672</v>
      </c>
    </row>
    <row r="144" spans="2:65" s="1" customFormat="1" ht="24" customHeight="1">
      <c r="B144" s="148"/>
      <c r="C144" s="149" t="s">
        <v>418</v>
      </c>
      <c r="D144" s="149" t="s">
        <v>138</v>
      </c>
      <c r="E144" s="150" t="s">
        <v>673</v>
      </c>
      <c r="F144" s="151" t="s">
        <v>674</v>
      </c>
      <c r="G144" s="152" t="s">
        <v>149</v>
      </c>
      <c r="H144" s="153">
        <v>137</v>
      </c>
      <c r="I144" s="154"/>
      <c r="J144" s="155">
        <f t="shared" si="10"/>
        <v>0</v>
      </c>
      <c r="K144" s="151" t="s">
        <v>522</v>
      </c>
      <c r="L144" s="32"/>
      <c r="M144" s="156" t="s">
        <v>3</v>
      </c>
      <c r="N144" s="157" t="s">
        <v>43</v>
      </c>
      <c r="O144" s="52"/>
      <c r="P144" s="158">
        <f t="shared" si="11"/>
        <v>0</v>
      </c>
      <c r="Q144" s="158">
        <v>0.00019</v>
      </c>
      <c r="R144" s="158">
        <f t="shared" si="12"/>
        <v>0.02603</v>
      </c>
      <c r="S144" s="158">
        <v>0</v>
      </c>
      <c r="T144" s="159">
        <f t="shared" si="13"/>
        <v>0</v>
      </c>
      <c r="AR144" s="160" t="s">
        <v>176</v>
      </c>
      <c r="AT144" s="160" t="s">
        <v>138</v>
      </c>
      <c r="AU144" s="160" t="s">
        <v>81</v>
      </c>
      <c r="AY144" s="17" t="s">
        <v>135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7" t="s">
        <v>79</v>
      </c>
      <c r="BK144" s="161">
        <f t="shared" si="19"/>
        <v>0</v>
      </c>
      <c r="BL144" s="17" t="s">
        <v>176</v>
      </c>
      <c r="BM144" s="160" t="s">
        <v>675</v>
      </c>
    </row>
    <row r="145" spans="2:65" s="1" customFormat="1" ht="16.5" customHeight="1">
      <c r="B145" s="148"/>
      <c r="C145" s="149" t="s">
        <v>424</v>
      </c>
      <c r="D145" s="149" t="s">
        <v>138</v>
      </c>
      <c r="E145" s="150" t="s">
        <v>676</v>
      </c>
      <c r="F145" s="151" t="s">
        <v>677</v>
      </c>
      <c r="G145" s="152" t="s">
        <v>149</v>
      </c>
      <c r="H145" s="153">
        <v>137</v>
      </c>
      <c r="I145" s="154"/>
      <c r="J145" s="155">
        <f t="shared" si="10"/>
        <v>0</v>
      </c>
      <c r="K145" s="151" t="s">
        <v>522</v>
      </c>
      <c r="L145" s="32"/>
      <c r="M145" s="156" t="s">
        <v>3</v>
      </c>
      <c r="N145" s="157" t="s">
        <v>43</v>
      </c>
      <c r="O145" s="52"/>
      <c r="P145" s="158">
        <f t="shared" si="11"/>
        <v>0</v>
      </c>
      <c r="Q145" s="158">
        <v>1E-05</v>
      </c>
      <c r="R145" s="158">
        <f t="shared" si="12"/>
        <v>0.0013700000000000001</v>
      </c>
      <c r="S145" s="158">
        <v>0</v>
      </c>
      <c r="T145" s="159">
        <f t="shared" si="13"/>
        <v>0</v>
      </c>
      <c r="AR145" s="160" t="s">
        <v>176</v>
      </c>
      <c r="AT145" s="160" t="s">
        <v>138</v>
      </c>
      <c r="AU145" s="160" t="s">
        <v>81</v>
      </c>
      <c r="AY145" s="17" t="s">
        <v>135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7" t="s">
        <v>79</v>
      </c>
      <c r="BK145" s="161">
        <f t="shared" si="19"/>
        <v>0</v>
      </c>
      <c r="BL145" s="17" t="s">
        <v>176</v>
      </c>
      <c r="BM145" s="160" t="s">
        <v>678</v>
      </c>
    </row>
    <row r="146" spans="2:65" s="1" customFormat="1" ht="24" customHeight="1">
      <c r="B146" s="148"/>
      <c r="C146" s="149" t="s">
        <v>430</v>
      </c>
      <c r="D146" s="149" t="s">
        <v>138</v>
      </c>
      <c r="E146" s="150" t="s">
        <v>679</v>
      </c>
      <c r="F146" s="151" t="s">
        <v>680</v>
      </c>
      <c r="G146" s="152" t="s">
        <v>245</v>
      </c>
      <c r="H146" s="153">
        <v>0.085</v>
      </c>
      <c r="I146" s="154"/>
      <c r="J146" s="155">
        <f t="shared" si="10"/>
        <v>0</v>
      </c>
      <c r="K146" s="151" t="s">
        <v>522</v>
      </c>
      <c r="L146" s="32"/>
      <c r="M146" s="156" t="s">
        <v>3</v>
      </c>
      <c r="N146" s="157" t="s">
        <v>43</v>
      </c>
      <c r="O146" s="52"/>
      <c r="P146" s="158">
        <f t="shared" si="11"/>
        <v>0</v>
      </c>
      <c r="Q146" s="158">
        <v>0</v>
      </c>
      <c r="R146" s="158">
        <f t="shared" si="12"/>
        <v>0</v>
      </c>
      <c r="S146" s="158">
        <v>0</v>
      </c>
      <c r="T146" s="159">
        <f t="shared" si="13"/>
        <v>0</v>
      </c>
      <c r="AR146" s="160" t="s">
        <v>176</v>
      </c>
      <c r="AT146" s="160" t="s">
        <v>138</v>
      </c>
      <c r="AU146" s="160" t="s">
        <v>81</v>
      </c>
      <c r="AY146" s="17" t="s">
        <v>135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7" t="s">
        <v>79</v>
      </c>
      <c r="BK146" s="161">
        <f t="shared" si="19"/>
        <v>0</v>
      </c>
      <c r="BL146" s="17" t="s">
        <v>176</v>
      </c>
      <c r="BM146" s="160" t="s">
        <v>681</v>
      </c>
    </row>
    <row r="147" spans="2:63" s="11" customFormat="1" ht="22.9" customHeight="1">
      <c r="B147" s="135"/>
      <c r="D147" s="136" t="s">
        <v>71</v>
      </c>
      <c r="E147" s="146" t="s">
        <v>682</v>
      </c>
      <c r="F147" s="146" t="s">
        <v>683</v>
      </c>
      <c r="I147" s="138"/>
      <c r="J147" s="147">
        <f>BK147</f>
        <v>0</v>
      </c>
      <c r="L147" s="135"/>
      <c r="M147" s="140"/>
      <c r="N147" s="141"/>
      <c r="O147" s="141"/>
      <c r="P147" s="142">
        <v>0</v>
      </c>
      <c r="Q147" s="141"/>
      <c r="R147" s="142">
        <v>0</v>
      </c>
      <c r="S147" s="141"/>
      <c r="T147" s="143">
        <v>0</v>
      </c>
      <c r="AR147" s="136" t="s">
        <v>81</v>
      </c>
      <c r="AT147" s="144" t="s">
        <v>71</v>
      </c>
      <c r="AU147" s="144" t="s">
        <v>79</v>
      </c>
      <c r="AY147" s="136" t="s">
        <v>135</v>
      </c>
      <c r="BK147" s="145">
        <v>0</v>
      </c>
    </row>
    <row r="148" spans="2:63" s="11" customFormat="1" ht="22.9" customHeight="1">
      <c r="B148" s="135"/>
      <c r="D148" s="136" t="s">
        <v>71</v>
      </c>
      <c r="E148" s="146" t="s">
        <v>684</v>
      </c>
      <c r="F148" s="146" t="s">
        <v>685</v>
      </c>
      <c r="I148" s="138"/>
      <c r="J148" s="147">
        <f>BK148</f>
        <v>0</v>
      </c>
      <c r="L148" s="135"/>
      <c r="M148" s="140"/>
      <c r="N148" s="141"/>
      <c r="O148" s="141"/>
      <c r="P148" s="142">
        <f>SUM(P149:P151)</f>
        <v>0</v>
      </c>
      <c r="Q148" s="141"/>
      <c r="R148" s="142">
        <f>SUM(R149:R151)</f>
        <v>0.03832</v>
      </c>
      <c r="S148" s="141"/>
      <c r="T148" s="143">
        <f>SUM(T149:T151)</f>
        <v>0</v>
      </c>
      <c r="AR148" s="136" t="s">
        <v>81</v>
      </c>
      <c r="AT148" s="144" t="s">
        <v>71</v>
      </c>
      <c r="AU148" s="144" t="s">
        <v>79</v>
      </c>
      <c r="AY148" s="136" t="s">
        <v>135</v>
      </c>
      <c r="BK148" s="145">
        <f>SUM(BK149:BK151)</f>
        <v>0</v>
      </c>
    </row>
    <row r="149" spans="2:65" s="1" customFormat="1" ht="16.5" customHeight="1">
      <c r="B149" s="148"/>
      <c r="C149" s="149" t="s">
        <v>437</v>
      </c>
      <c r="D149" s="149" t="s">
        <v>138</v>
      </c>
      <c r="E149" s="150" t="s">
        <v>686</v>
      </c>
      <c r="F149" s="151" t="s">
        <v>687</v>
      </c>
      <c r="G149" s="152" t="s">
        <v>274</v>
      </c>
      <c r="H149" s="153">
        <v>1</v>
      </c>
      <c r="I149" s="154"/>
      <c r="J149" s="155">
        <f>ROUND(I149*H149,2)</f>
        <v>0</v>
      </c>
      <c r="K149" s="151" t="s">
        <v>3</v>
      </c>
      <c r="L149" s="32"/>
      <c r="M149" s="156" t="s">
        <v>3</v>
      </c>
      <c r="N149" s="157" t="s">
        <v>43</v>
      </c>
      <c r="O149" s="52"/>
      <c r="P149" s="158">
        <f>O149*H149</f>
        <v>0</v>
      </c>
      <c r="Q149" s="158">
        <v>0.00522</v>
      </c>
      <c r="R149" s="158">
        <f>Q149*H149</f>
        <v>0.00522</v>
      </c>
      <c r="S149" s="158">
        <v>0</v>
      </c>
      <c r="T149" s="159">
        <f>S149*H149</f>
        <v>0</v>
      </c>
      <c r="AR149" s="160" t="s">
        <v>176</v>
      </c>
      <c r="AT149" s="160" t="s">
        <v>138</v>
      </c>
      <c r="AU149" s="160" t="s">
        <v>81</v>
      </c>
      <c r="AY149" s="17" t="s">
        <v>135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79</v>
      </c>
      <c r="BK149" s="161">
        <f>ROUND(I149*H149,2)</f>
        <v>0</v>
      </c>
      <c r="BL149" s="17" t="s">
        <v>176</v>
      </c>
      <c r="BM149" s="160" t="s">
        <v>688</v>
      </c>
    </row>
    <row r="150" spans="2:65" s="1" customFormat="1" ht="24" customHeight="1">
      <c r="B150" s="148"/>
      <c r="C150" s="188" t="s">
        <v>442</v>
      </c>
      <c r="D150" s="188" t="s">
        <v>292</v>
      </c>
      <c r="E150" s="189" t="s">
        <v>689</v>
      </c>
      <c r="F150" s="190" t="s">
        <v>690</v>
      </c>
      <c r="G150" s="191" t="s">
        <v>141</v>
      </c>
      <c r="H150" s="192">
        <v>1</v>
      </c>
      <c r="I150" s="193"/>
      <c r="J150" s="194">
        <f>ROUND(I150*H150,2)</f>
        <v>0</v>
      </c>
      <c r="K150" s="190" t="s">
        <v>3</v>
      </c>
      <c r="L150" s="195"/>
      <c r="M150" s="196" t="s">
        <v>3</v>
      </c>
      <c r="N150" s="197" t="s">
        <v>43</v>
      </c>
      <c r="O150" s="52"/>
      <c r="P150" s="158">
        <f>O150*H150</f>
        <v>0</v>
      </c>
      <c r="Q150" s="158">
        <v>0.0331</v>
      </c>
      <c r="R150" s="158">
        <f>Q150*H150</f>
        <v>0.0331</v>
      </c>
      <c r="S150" s="158">
        <v>0</v>
      </c>
      <c r="T150" s="159">
        <f>S150*H150</f>
        <v>0</v>
      </c>
      <c r="AR150" s="160" t="s">
        <v>295</v>
      </c>
      <c r="AT150" s="160" t="s">
        <v>292</v>
      </c>
      <c r="AU150" s="160" t="s">
        <v>81</v>
      </c>
      <c r="AY150" s="17" t="s">
        <v>135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79</v>
      </c>
      <c r="BK150" s="161">
        <f>ROUND(I150*H150,2)</f>
        <v>0</v>
      </c>
      <c r="BL150" s="17" t="s">
        <v>176</v>
      </c>
      <c r="BM150" s="160" t="s">
        <v>691</v>
      </c>
    </row>
    <row r="151" spans="2:65" s="1" customFormat="1" ht="24" customHeight="1">
      <c r="B151" s="148"/>
      <c r="C151" s="149" t="s">
        <v>446</v>
      </c>
      <c r="D151" s="149" t="s">
        <v>138</v>
      </c>
      <c r="E151" s="150" t="s">
        <v>692</v>
      </c>
      <c r="F151" s="151" t="s">
        <v>693</v>
      </c>
      <c r="G151" s="152" t="s">
        <v>245</v>
      </c>
      <c r="H151" s="153">
        <v>0.038</v>
      </c>
      <c r="I151" s="154"/>
      <c r="J151" s="155">
        <f>ROUND(I151*H151,2)</f>
        <v>0</v>
      </c>
      <c r="K151" s="151" t="s">
        <v>142</v>
      </c>
      <c r="L151" s="32"/>
      <c r="M151" s="156" t="s">
        <v>3</v>
      </c>
      <c r="N151" s="157" t="s">
        <v>43</v>
      </c>
      <c r="O151" s="52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AR151" s="160" t="s">
        <v>176</v>
      </c>
      <c r="AT151" s="160" t="s">
        <v>138</v>
      </c>
      <c r="AU151" s="160" t="s">
        <v>81</v>
      </c>
      <c r="AY151" s="17" t="s">
        <v>135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79</v>
      </c>
      <c r="BK151" s="161">
        <f>ROUND(I151*H151,2)</f>
        <v>0</v>
      </c>
      <c r="BL151" s="17" t="s">
        <v>176</v>
      </c>
      <c r="BM151" s="160" t="s">
        <v>694</v>
      </c>
    </row>
    <row r="152" spans="2:63" s="11" customFormat="1" ht="22.9" customHeight="1">
      <c r="B152" s="135"/>
      <c r="D152" s="136" t="s">
        <v>71</v>
      </c>
      <c r="E152" s="146" t="s">
        <v>269</v>
      </c>
      <c r="F152" s="146" t="s">
        <v>270</v>
      </c>
      <c r="I152" s="138"/>
      <c r="J152" s="147">
        <f>BK152</f>
        <v>0</v>
      </c>
      <c r="L152" s="135"/>
      <c r="M152" s="140"/>
      <c r="N152" s="141"/>
      <c r="O152" s="141"/>
      <c r="P152" s="142">
        <f>SUM(P153:P165)</f>
        <v>0</v>
      </c>
      <c r="Q152" s="141"/>
      <c r="R152" s="142">
        <f>SUM(R153:R165)</f>
        <v>0.01705</v>
      </c>
      <c r="S152" s="141"/>
      <c r="T152" s="143">
        <f>SUM(T153:T165)</f>
        <v>0.06216</v>
      </c>
      <c r="AR152" s="136" t="s">
        <v>81</v>
      </c>
      <c r="AT152" s="144" t="s">
        <v>71</v>
      </c>
      <c r="AU152" s="144" t="s">
        <v>79</v>
      </c>
      <c r="AY152" s="136" t="s">
        <v>135</v>
      </c>
      <c r="BK152" s="145">
        <f>SUM(BK153:BK165)</f>
        <v>0</v>
      </c>
    </row>
    <row r="153" spans="2:65" s="1" customFormat="1" ht="16.5" customHeight="1">
      <c r="B153" s="148"/>
      <c r="C153" s="149" t="s">
        <v>451</v>
      </c>
      <c r="D153" s="149" t="s">
        <v>138</v>
      </c>
      <c r="E153" s="150" t="s">
        <v>272</v>
      </c>
      <c r="F153" s="151" t="s">
        <v>695</v>
      </c>
      <c r="G153" s="152" t="s">
        <v>274</v>
      </c>
      <c r="H153" s="153">
        <v>2</v>
      </c>
      <c r="I153" s="154"/>
      <c r="J153" s="155">
        <f aca="true" t="shared" si="20" ref="J153:J165">ROUND(I153*H153,2)</f>
        <v>0</v>
      </c>
      <c r="K153" s="151" t="s">
        <v>522</v>
      </c>
      <c r="L153" s="32"/>
      <c r="M153" s="156" t="s">
        <v>3</v>
      </c>
      <c r="N153" s="157" t="s">
        <v>43</v>
      </c>
      <c r="O153" s="52"/>
      <c r="P153" s="158">
        <f aca="true" t="shared" si="21" ref="P153:P165">O153*H153</f>
        <v>0</v>
      </c>
      <c r="Q153" s="158">
        <v>0</v>
      </c>
      <c r="R153" s="158">
        <f aca="true" t="shared" si="22" ref="R153:R165">Q153*H153</f>
        <v>0</v>
      </c>
      <c r="S153" s="158">
        <v>0.01946</v>
      </c>
      <c r="T153" s="159">
        <f aca="true" t="shared" si="23" ref="T153:T165">S153*H153</f>
        <v>0.03892</v>
      </c>
      <c r="AR153" s="160" t="s">
        <v>176</v>
      </c>
      <c r="AT153" s="160" t="s">
        <v>138</v>
      </c>
      <c r="AU153" s="160" t="s">
        <v>81</v>
      </c>
      <c r="AY153" s="17" t="s">
        <v>135</v>
      </c>
      <c r="BE153" s="161">
        <f aca="true" t="shared" si="24" ref="BE153:BE165">IF(N153="základní",J153,0)</f>
        <v>0</v>
      </c>
      <c r="BF153" s="161">
        <f aca="true" t="shared" si="25" ref="BF153:BF165">IF(N153="snížená",J153,0)</f>
        <v>0</v>
      </c>
      <c r="BG153" s="161">
        <f aca="true" t="shared" si="26" ref="BG153:BG165">IF(N153="zákl. přenesená",J153,0)</f>
        <v>0</v>
      </c>
      <c r="BH153" s="161">
        <f aca="true" t="shared" si="27" ref="BH153:BH165">IF(N153="sníž. přenesená",J153,0)</f>
        <v>0</v>
      </c>
      <c r="BI153" s="161">
        <f aca="true" t="shared" si="28" ref="BI153:BI165">IF(N153="nulová",J153,0)</f>
        <v>0</v>
      </c>
      <c r="BJ153" s="17" t="s">
        <v>79</v>
      </c>
      <c r="BK153" s="161">
        <f aca="true" t="shared" si="29" ref="BK153:BK165">ROUND(I153*H153,2)</f>
        <v>0</v>
      </c>
      <c r="BL153" s="17" t="s">
        <v>176</v>
      </c>
      <c r="BM153" s="160" t="s">
        <v>696</v>
      </c>
    </row>
    <row r="154" spans="2:65" s="1" customFormat="1" ht="24" customHeight="1">
      <c r="B154" s="148"/>
      <c r="C154" s="149" t="s">
        <v>458</v>
      </c>
      <c r="D154" s="149" t="s">
        <v>138</v>
      </c>
      <c r="E154" s="150" t="s">
        <v>697</v>
      </c>
      <c r="F154" s="151" t="s">
        <v>698</v>
      </c>
      <c r="G154" s="152" t="s">
        <v>274</v>
      </c>
      <c r="H154" s="153">
        <v>3</v>
      </c>
      <c r="I154" s="154"/>
      <c r="J154" s="155">
        <f t="shared" si="20"/>
        <v>0</v>
      </c>
      <c r="K154" s="151" t="s">
        <v>522</v>
      </c>
      <c r="L154" s="32"/>
      <c r="M154" s="156" t="s">
        <v>3</v>
      </c>
      <c r="N154" s="157" t="s">
        <v>43</v>
      </c>
      <c r="O154" s="52"/>
      <c r="P154" s="158">
        <f t="shared" si="21"/>
        <v>0</v>
      </c>
      <c r="Q154" s="158">
        <v>0.00052</v>
      </c>
      <c r="R154" s="158">
        <f t="shared" si="22"/>
        <v>0.0015599999999999998</v>
      </c>
      <c r="S154" s="158">
        <v>0</v>
      </c>
      <c r="T154" s="159">
        <f t="shared" si="23"/>
        <v>0</v>
      </c>
      <c r="AR154" s="160" t="s">
        <v>176</v>
      </c>
      <c r="AT154" s="160" t="s">
        <v>138</v>
      </c>
      <c r="AU154" s="160" t="s">
        <v>81</v>
      </c>
      <c r="AY154" s="17" t="s">
        <v>135</v>
      </c>
      <c r="BE154" s="161">
        <f t="shared" si="24"/>
        <v>0</v>
      </c>
      <c r="BF154" s="161">
        <f t="shared" si="25"/>
        <v>0</v>
      </c>
      <c r="BG154" s="161">
        <f t="shared" si="26"/>
        <v>0</v>
      </c>
      <c r="BH154" s="161">
        <f t="shared" si="27"/>
        <v>0</v>
      </c>
      <c r="BI154" s="161">
        <f t="shared" si="28"/>
        <v>0</v>
      </c>
      <c r="BJ154" s="17" t="s">
        <v>79</v>
      </c>
      <c r="BK154" s="161">
        <f t="shared" si="29"/>
        <v>0</v>
      </c>
      <c r="BL154" s="17" t="s">
        <v>176</v>
      </c>
      <c r="BM154" s="160" t="s">
        <v>699</v>
      </c>
    </row>
    <row r="155" spans="2:65" s="1" customFormat="1" ht="24" customHeight="1">
      <c r="B155" s="148"/>
      <c r="C155" s="149" t="s">
        <v>464</v>
      </c>
      <c r="D155" s="149" t="s">
        <v>138</v>
      </c>
      <c r="E155" s="150" t="s">
        <v>700</v>
      </c>
      <c r="F155" s="151" t="s">
        <v>701</v>
      </c>
      <c r="G155" s="152" t="s">
        <v>274</v>
      </c>
      <c r="H155" s="153">
        <v>3</v>
      </c>
      <c r="I155" s="154"/>
      <c r="J155" s="155">
        <f t="shared" si="20"/>
        <v>0</v>
      </c>
      <c r="K155" s="151" t="s">
        <v>522</v>
      </c>
      <c r="L155" s="32"/>
      <c r="M155" s="156" t="s">
        <v>3</v>
      </c>
      <c r="N155" s="157" t="s">
        <v>43</v>
      </c>
      <c r="O155" s="52"/>
      <c r="P155" s="158">
        <f t="shared" si="21"/>
        <v>0</v>
      </c>
      <c r="Q155" s="158">
        <v>0.00052</v>
      </c>
      <c r="R155" s="158">
        <f t="shared" si="22"/>
        <v>0.0015599999999999998</v>
      </c>
      <c r="S155" s="158">
        <v>0</v>
      </c>
      <c r="T155" s="159">
        <f t="shared" si="23"/>
        <v>0</v>
      </c>
      <c r="AR155" s="160" t="s">
        <v>176</v>
      </c>
      <c r="AT155" s="160" t="s">
        <v>138</v>
      </c>
      <c r="AU155" s="160" t="s">
        <v>81</v>
      </c>
      <c r="AY155" s="17" t="s">
        <v>135</v>
      </c>
      <c r="BE155" s="161">
        <f t="shared" si="24"/>
        <v>0</v>
      </c>
      <c r="BF155" s="161">
        <f t="shared" si="25"/>
        <v>0</v>
      </c>
      <c r="BG155" s="161">
        <f t="shared" si="26"/>
        <v>0</v>
      </c>
      <c r="BH155" s="161">
        <f t="shared" si="27"/>
        <v>0</v>
      </c>
      <c r="BI155" s="161">
        <f t="shared" si="28"/>
        <v>0</v>
      </c>
      <c r="BJ155" s="17" t="s">
        <v>79</v>
      </c>
      <c r="BK155" s="161">
        <f t="shared" si="29"/>
        <v>0</v>
      </c>
      <c r="BL155" s="17" t="s">
        <v>176</v>
      </c>
      <c r="BM155" s="160" t="s">
        <v>702</v>
      </c>
    </row>
    <row r="156" spans="2:65" s="1" customFormat="1" ht="24" customHeight="1">
      <c r="B156" s="148"/>
      <c r="C156" s="149" t="s">
        <v>471</v>
      </c>
      <c r="D156" s="149" t="s">
        <v>138</v>
      </c>
      <c r="E156" s="150" t="s">
        <v>276</v>
      </c>
      <c r="F156" s="151" t="s">
        <v>703</v>
      </c>
      <c r="G156" s="152" t="s">
        <v>274</v>
      </c>
      <c r="H156" s="153">
        <v>2</v>
      </c>
      <c r="I156" s="154"/>
      <c r="J156" s="155">
        <f t="shared" si="20"/>
        <v>0</v>
      </c>
      <c r="K156" s="151" t="s">
        <v>522</v>
      </c>
      <c r="L156" s="32"/>
      <c r="M156" s="156" t="s">
        <v>3</v>
      </c>
      <c r="N156" s="157" t="s">
        <v>43</v>
      </c>
      <c r="O156" s="52"/>
      <c r="P156" s="158">
        <f t="shared" si="21"/>
        <v>0</v>
      </c>
      <c r="Q156" s="158">
        <v>0</v>
      </c>
      <c r="R156" s="158">
        <f t="shared" si="22"/>
        <v>0</v>
      </c>
      <c r="S156" s="158">
        <v>0.0092</v>
      </c>
      <c r="T156" s="159">
        <f t="shared" si="23"/>
        <v>0.0184</v>
      </c>
      <c r="AR156" s="160" t="s">
        <v>176</v>
      </c>
      <c r="AT156" s="160" t="s">
        <v>138</v>
      </c>
      <c r="AU156" s="160" t="s">
        <v>81</v>
      </c>
      <c r="AY156" s="17" t="s">
        <v>135</v>
      </c>
      <c r="BE156" s="161">
        <f t="shared" si="24"/>
        <v>0</v>
      </c>
      <c r="BF156" s="161">
        <f t="shared" si="25"/>
        <v>0</v>
      </c>
      <c r="BG156" s="161">
        <f t="shared" si="26"/>
        <v>0</v>
      </c>
      <c r="BH156" s="161">
        <f t="shared" si="27"/>
        <v>0</v>
      </c>
      <c r="BI156" s="161">
        <f t="shared" si="28"/>
        <v>0</v>
      </c>
      <c r="BJ156" s="17" t="s">
        <v>79</v>
      </c>
      <c r="BK156" s="161">
        <f t="shared" si="29"/>
        <v>0</v>
      </c>
      <c r="BL156" s="17" t="s">
        <v>176</v>
      </c>
      <c r="BM156" s="160" t="s">
        <v>704</v>
      </c>
    </row>
    <row r="157" spans="2:65" s="1" customFormat="1" ht="16.5" customHeight="1">
      <c r="B157" s="148"/>
      <c r="C157" s="149" t="s">
        <v>475</v>
      </c>
      <c r="D157" s="149" t="s">
        <v>138</v>
      </c>
      <c r="E157" s="150" t="s">
        <v>705</v>
      </c>
      <c r="F157" s="151" t="s">
        <v>706</v>
      </c>
      <c r="G157" s="152" t="s">
        <v>274</v>
      </c>
      <c r="H157" s="153">
        <v>4</v>
      </c>
      <c r="I157" s="154"/>
      <c r="J157" s="155">
        <f t="shared" si="20"/>
        <v>0</v>
      </c>
      <c r="K157" s="151" t="s">
        <v>522</v>
      </c>
      <c r="L157" s="32"/>
      <c r="M157" s="156" t="s">
        <v>3</v>
      </c>
      <c r="N157" s="157" t="s">
        <v>43</v>
      </c>
      <c r="O157" s="52"/>
      <c r="P157" s="158">
        <f t="shared" si="21"/>
        <v>0</v>
      </c>
      <c r="Q157" s="158">
        <v>0.00044</v>
      </c>
      <c r="R157" s="158">
        <f t="shared" si="22"/>
        <v>0.00176</v>
      </c>
      <c r="S157" s="158">
        <v>0</v>
      </c>
      <c r="T157" s="159">
        <f t="shared" si="23"/>
        <v>0</v>
      </c>
      <c r="AR157" s="160" t="s">
        <v>176</v>
      </c>
      <c r="AT157" s="160" t="s">
        <v>138</v>
      </c>
      <c r="AU157" s="160" t="s">
        <v>81</v>
      </c>
      <c r="AY157" s="17" t="s">
        <v>135</v>
      </c>
      <c r="BE157" s="161">
        <f t="shared" si="24"/>
        <v>0</v>
      </c>
      <c r="BF157" s="161">
        <f t="shared" si="25"/>
        <v>0</v>
      </c>
      <c r="BG157" s="161">
        <f t="shared" si="26"/>
        <v>0</v>
      </c>
      <c r="BH157" s="161">
        <f t="shared" si="27"/>
        <v>0</v>
      </c>
      <c r="BI157" s="161">
        <f t="shared" si="28"/>
        <v>0</v>
      </c>
      <c r="BJ157" s="17" t="s">
        <v>79</v>
      </c>
      <c r="BK157" s="161">
        <f t="shared" si="29"/>
        <v>0</v>
      </c>
      <c r="BL157" s="17" t="s">
        <v>176</v>
      </c>
      <c r="BM157" s="160" t="s">
        <v>707</v>
      </c>
    </row>
    <row r="158" spans="2:65" s="1" customFormat="1" ht="16.5" customHeight="1">
      <c r="B158" s="148"/>
      <c r="C158" s="149" t="s">
        <v>479</v>
      </c>
      <c r="D158" s="149" t="s">
        <v>138</v>
      </c>
      <c r="E158" s="150" t="s">
        <v>708</v>
      </c>
      <c r="F158" s="151" t="s">
        <v>709</v>
      </c>
      <c r="G158" s="152" t="s">
        <v>274</v>
      </c>
      <c r="H158" s="153">
        <v>8</v>
      </c>
      <c r="I158" s="154"/>
      <c r="J158" s="155">
        <f t="shared" si="20"/>
        <v>0</v>
      </c>
      <c r="K158" s="151" t="s">
        <v>522</v>
      </c>
      <c r="L158" s="32"/>
      <c r="M158" s="156" t="s">
        <v>3</v>
      </c>
      <c r="N158" s="157" t="s">
        <v>43</v>
      </c>
      <c r="O158" s="52"/>
      <c r="P158" s="158">
        <f t="shared" si="21"/>
        <v>0</v>
      </c>
      <c r="Q158" s="158">
        <v>0.0003</v>
      </c>
      <c r="R158" s="158">
        <f t="shared" si="22"/>
        <v>0.0024</v>
      </c>
      <c r="S158" s="158">
        <v>0</v>
      </c>
      <c r="T158" s="159">
        <f t="shared" si="23"/>
        <v>0</v>
      </c>
      <c r="AR158" s="160" t="s">
        <v>176</v>
      </c>
      <c r="AT158" s="160" t="s">
        <v>138</v>
      </c>
      <c r="AU158" s="160" t="s">
        <v>81</v>
      </c>
      <c r="AY158" s="17" t="s">
        <v>135</v>
      </c>
      <c r="BE158" s="161">
        <f t="shared" si="24"/>
        <v>0</v>
      </c>
      <c r="BF158" s="161">
        <f t="shared" si="25"/>
        <v>0</v>
      </c>
      <c r="BG158" s="161">
        <f t="shared" si="26"/>
        <v>0</v>
      </c>
      <c r="BH158" s="161">
        <f t="shared" si="27"/>
        <v>0</v>
      </c>
      <c r="BI158" s="161">
        <f t="shared" si="28"/>
        <v>0</v>
      </c>
      <c r="BJ158" s="17" t="s">
        <v>79</v>
      </c>
      <c r="BK158" s="161">
        <f t="shared" si="29"/>
        <v>0</v>
      </c>
      <c r="BL158" s="17" t="s">
        <v>176</v>
      </c>
      <c r="BM158" s="160" t="s">
        <v>710</v>
      </c>
    </row>
    <row r="159" spans="2:65" s="1" customFormat="1" ht="16.5" customHeight="1">
      <c r="B159" s="148"/>
      <c r="C159" s="149" t="s">
        <v>485</v>
      </c>
      <c r="D159" s="149" t="s">
        <v>138</v>
      </c>
      <c r="E159" s="150" t="s">
        <v>711</v>
      </c>
      <c r="F159" s="151" t="s">
        <v>712</v>
      </c>
      <c r="G159" s="152" t="s">
        <v>141</v>
      </c>
      <c r="H159" s="153">
        <v>1</v>
      </c>
      <c r="I159" s="154"/>
      <c r="J159" s="155">
        <f t="shared" si="20"/>
        <v>0</v>
      </c>
      <c r="K159" s="151" t="s">
        <v>522</v>
      </c>
      <c r="L159" s="32"/>
      <c r="M159" s="156" t="s">
        <v>3</v>
      </c>
      <c r="N159" s="157" t="s">
        <v>43</v>
      </c>
      <c r="O159" s="52"/>
      <c r="P159" s="158">
        <f t="shared" si="21"/>
        <v>0</v>
      </c>
      <c r="Q159" s="158">
        <v>0.00109</v>
      </c>
      <c r="R159" s="158">
        <f t="shared" si="22"/>
        <v>0.00109</v>
      </c>
      <c r="S159" s="158">
        <v>0</v>
      </c>
      <c r="T159" s="159">
        <f t="shared" si="23"/>
        <v>0</v>
      </c>
      <c r="AR159" s="160" t="s">
        <v>176</v>
      </c>
      <c r="AT159" s="160" t="s">
        <v>138</v>
      </c>
      <c r="AU159" s="160" t="s">
        <v>81</v>
      </c>
      <c r="AY159" s="17" t="s">
        <v>135</v>
      </c>
      <c r="BE159" s="161">
        <f t="shared" si="24"/>
        <v>0</v>
      </c>
      <c r="BF159" s="161">
        <f t="shared" si="25"/>
        <v>0</v>
      </c>
      <c r="BG159" s="161">
        <f t="shared" si="26"/>
        <v>0</v>
      </c>
      <c r="BH159" s="161">
        <f t="shared" si="27"/>
        <v>0</v>
      </c>
      <c r="BI159" s="161">
        <f t="shared" si="28"/>
        <v>0</v>
      </c>
      <c r="BJ159" s="17" t="s">
        <v>79</v>
      </c>
      <c r="BK159" s="161">
        <f t="shared" si="29"/>
        <v>0</v>
      </c>
      <c r="BL159" s="17" t="s">
        <v>176</v>
      </c>
      <c r="BM159" s="160" t="s">
        <v>713</v>
      </c>
    </row>
    <row r="160" spans="2:65" s="1" customFormat="1" ht="16.5" customHeight="1">
      <c r="B160" s="148"/>
      <c r="C160" s="149" t="s">
        <v>494</v>
      </c>
      <c r="D160" s="149" t="s">
        <v>138</v>
      </c>
      <c r="E160" s="150" t="s">
        <v>714</v>
      </c>
      <c r="F160" s="151" t="s">
        <v>715</v>
      </c>
      <c r="G160" s="152" t="s">
        <v>274</v>
      </c>
      <c r="H160" s="153">
        <v>2</v>
      </c>
      <c r="I160" s="154"/>
      <c r="J160" s="155">
        <f t="shared" si="20"/>
        <v>0</v>
      </c>
      <c r="K160" s="151" t="s">
        <v>522</v>
      </c>
      <c r="L160" s="32"/>
      <c r="M160" s="156" t="s">
        <v>3</v>
      </c>
      <c r="N160" s="157" t="s">
        <v>43</v>
      </c>
      <c r="O160" s="52"/>
      <c r="P160" s="158">
        <f t="shared" si="21"/>
        <v>0</v>
      </c>
      <c r="Q160" s="158">
        <v>0</v>
      </c>
      <c r="R160" s="158">
        <f t="shared" si="22"/>
        <v>0</v>
      </c>
      <c r="S160" s="158">
        <v>0.00156</v>
      </c>
      <c r="T160" s="159">
        <f t="shared" si="23"/>
        <v>0.00312</v>
      </c>
      <c r="AR160" s="160" t="s">
        <v>176</v>
      </c>
      <c r="AT160" s="160" t="s">
        <v>138</v>
      </c>
      <c r="AU160" s="160" t="s">
        <v>81</v>
      </c>
      <c r="AY160" s="17" t="s">
        <v>135</v>
      </c>
      <c r="BE160" s="161">
        <f t="shared" si="24"/>
        <v>0</v>
      </c>
      <c r="BF160" s="161">
        <f t="shared" si="25"/>
        <v>0</v>
      </c>
      <c r="BG160" s="161">
        <f t="shared" si="26"/>
        <v>0</v>
      </c>
      <c r="BH160" s="161">
        <f t="shared" si="27"/>
        <v>0</v>
      </c>
      <c r="BI160" s="161">
        <f t="shared" si="28"/>
        <v>0</v>
      </c>
      <c r="BJ160" s="17" t="s">
        <v>79</v>
      </c>
      <c r="BK160" s="161">
        <f t="shared" si="29"/>
        <v>0</v>
      </c>
      <c r="BL160" s="17" t="s">
        <v>176</v>
      </c>
      <c r="BM160" s="160" t="s">
        <v>716</v>
      </c>
    </row>
    <row r="161" spans="2:65" s="1" customFormat="1" ht="16.5" customHeight="1">
      <c r="B161" s="148"/>
      <c r="C161" s="149" t="s">
        <v>498</v>
      </c>
      <c r="D161" s="149" t="s">
        <v>138</v>
      </c>
      <c r="E161" s="150" t="s">
        <v>717</v>
      </c>
      <c r="F161" s="151" t="s">
        <v>718</v>
      </c>
      <c r="G161" s="152" t="s">
        <v>274</v>
      </c>
      <c r="H161" s="153">
        <v>2</v>
      </c>
      <c r="I161" s="154"/>
      <c r="J161" s="155">
        <f t="shared" si="20"/>
        <v>0</v>
      </c>
      <c r="K161" s="151" t="s">
        <v>522</v>
      </c>
      <c r="L161" s="32"/>
      <c r="M161" s="156" t="s">
        <v>3</v>
      </c>
      <c r="N161" s="157" t="s">
        <v>43</v>
      </c>
      <c r="O161" s="52"/>
      <c r="P161" s="158">
        <f t="shared" si="21"/>
        <v>0</v>
      </c>
      <c r="Q161" s="158">
        <v>0</v>
      </c>
      <c r="R161" s="158">
        <f t="shared" si="22"/>
        <v>0</v>
      </c>
      <c r="S161" s="158">
        <v>0.00086</v>
      </c>
      <c r="T161" s="159">
        <f t="shared" si="23"/>
        <v>0.00172</v>
      </c>
      <c r="AR161" s="160" t="s">
        <v>176</v>
      </c>
      <c r="AT161" s="160" t="s">
        <v>138</v>
      </c>
      <c r="AU161" s="160" t="s">
        <v>81</v>
      </c>
      <c r="AY161" s="17" t="s">
        <v>135</v>
      </c>
      <c r="BE161" s="161">
        <f t="shared" si="24"/>
        <v>0</v>
      </c>
      <c r="BF161" s="161">
        <f t="shared" si="25"/>
        <v>0</v>
      </c>
      <c r="BG161" s="161">
        <f t="shared" si="26"/>
        <v>0</v>
      </c>
      <c r="BH161" s="161">
        <f t="shared" si="27"/>
        <v>0</v>
      </c>
      <c r="BI161" s="161">
        <f t="shared" si="28"/>
        <v>0</v>
      </c>
      <c r="BJ161" s="17" t="s">
        <v>79</v>
      </c>
      <c r="BK161" s="161">
        <f t="shared" si="29"/>
        <v>0</v>
      </c>
      <c r="BL161" s="17" t="s">
        <v>176</v>
      </c>
      <c r="BM161" s="160" t="s">
        <v>719</v>
      </c>
    </row>
    <row r="162" spans="2:65" s="1" customFormat="1" ht="24" customHeight="1">
      <c r="B162" s="148"/>
      <c r="C162" s="149" t="s">
        <v>502</v>
      </c>
      <c r="D162" s="149" t="s">
        <v>138</v>
      </c>
      <c r="E162" s="150" t="s">
        <v>720</v>
      </c>
      <c r="F162" s="151" t="s">
        <v>721</v>
      </c>
      <c r="G162" s="152" t="s">
        <v>274</v>
      </c>
      <c r="H162" s="153">
        <v>4</v>
      </c>
      <c r="I162" s="154"/>
      <c r="J162" s="155">
        <f t="shared" si="20"/>
        <v>0</v>
      </c>
      <c r="K162" s="151" t="s">
        <v>522</v>
      </c>
      <c r="L162" s="32"/>
      <c r="M162" s="156" t="s">
        <v>3</v>
      </c>
      <c r="N162" s="157" t="s">
        <v>43</v>
      </c>
      <c r="O162" s="52"/>
      <c r="P162" s="158">
        <f t="shared" si="21"/>
        <v>0</v>
      </c>
      <c r="Q162" s="158">
        <v>0.0018</v>
      </c>
      <c r="R162" s="158">
        <f t="shared" si="22"/>
        <v>0.0072</v>
      </c>
      <c r="S162" s="158">
        <v>0</v>
      </c>
      <c r="T162" s="159">
        <f t="shared" si="23"/>
        <v>0</v>
      </c>
      <c r="AR162" s="160" t="s">
        <v>176</v>
      </c>
      <c r="AT162" s="160" t="s">
        <v>138</v>
      </c>
      <c r="AU162" s="160" t="s">
        <v>81</v>
      </c>
      <c r="AY162" s="17" t="s">
        <v>135</v>
      </c>
      <c r="BE162" s="161">
        <f t="shared" si="24"/>
        <v>0</v>
      </c>
      <c r="BF162" s="161">
        <f t="shared" si="25"/>
        <v>0</v>
      </c>
      <c r="BG162" s="161">
        <f t="shared" si="26"/>
        <v>0</v>
      </c>
      <c r="BH162" s="161">
        <f t="shared" si="27"/>
        <v>0</v>
      </c>
      <c r="BI162" s="161">
        <f t="shared" si="28"/>
        <v>0</v>
      </c>
      <c r="BJ162" s="17" t="s">
        <v>79</v>
      </c>
      <c r="BK162" s="161">
        <f t="shared" si="29"/>
        <v>0</v>
      </c>
      <c r="BL162" s="17" t="s">
        <v>176</v>
      </c>
      <c r="BM162" s="160" t="s">
        <v>722</v>
      </c>
    </row>
    <row r="163" spans="2:65" s="1" customFormat="1" ht="16.5" customHeight="1">
      <c r="B163" s="148"/>
      <c r="C163" s="149" t="s">
        <v>506</v>
      </c>
      <c r="D163" s="149" t="s">
        <v>138</v>
      </c>
      <c r="E163" s="150" t="s">
        <v>723</v>
      </c>
      <c r="F163" s="151" t="s">
        <v>724</v>
      </c>
      <c r="G163" s="152" t="s">
        <v>141</v>
      </c>
      <c r="H163" s="153">
        <v>4</v>
      </c>
      <c r="I163" s="154"/>
      <c r="J163" s="155">
        <f t="shared" si="20"/>
        <v>0</v>
      </c>
      <c r="K163" s="151" t="s">
        <v>522</v>
      </c>
      <c r="L163" s="32"/>
      <c r="M163" s="156" t="s">
        <v>3</v>
      </c>
      <c r="N163" s="157" t="s">
        <v>43</v>
      </c>
      <c r="O163" s="52"/>
      <c r="P163" s="158">
        <f t="shared" si="21"/>
        <v>0</v>
      </c>
      <c r="Q163" s="158">
        <v>0.00028</v>
      </c>
      <c r="R163" s="158">
        <f t="shared" si="22"/>
        <v>0.00112</v>
      </c>
      <c r="S163" s="158">
        <v>0</v>
      </c>
      <c r="T163" s="159">
        <f t="shared" si="23"/>
        <v>0</v>
      </c>
      <c r="AR163" s="160" t="s">
        <v>176</v>
      </c>
      <c r="AT163" s="160" t="s">
        <v>138</v>
      </c>
      <c r="AU163" s="160" t="s">
        <v>81</v>
      </c>
      <c r="AY163" s="17" t="s">
        <v>135</v>
      </c>
      <c r="BE163" s="161">
        <f t="shared" si="24"/>
        <v>0</v>
      </c>
      <c r="BF163" s="161">
        <f t="shared" si="25"/>
        <v>0</v>
      </c>
      <c r="BG163" s="161">
        <f t="shared" si="26"/>
        <v>0</v>
      </c>
      <c r="BH163" s="161">
        <f t="shared" si="27"/>
        <v>0</v>
      </c>
      <c r="BI163" s="161">
        <f t="shared" si="28"/>
        <v>0</v>
      </c>
      <c r="BJ163" s="17" t="s">
        <v>79</v>
      </c>
      <c r="BK163" s="161">
        <f t="shared" si="29"/>
        <v>0</v>
      </c>
      <c r="BL163" s="17" t="s">
        <v>176</v>
      </c>
      <c r="BM163" s="160" t="s">
        <v>725</v>
      </c>
    </row>
    <row r="164" spans="2:65" s="1" customFormat="1" ht="16.5" customHeight="1">
      <c r="B164" s="148"/>
      <c r="C164" s="149" t="s">
        <v>726</v>
      </c>
      <c r="D164" s="149" t="s">
        <v>138</v>
      </c>
      <c r="E164" s="150" t="s">
        <v>727</v>
      </c>
      <c r="F164" s="151" t="s">
        <v>728</v>
      </c>
      <c r="G164" s="152" t="s">
        <v>141</v>
      </c>
      <c r="H164" s="153">
        <v>4</v>
      </c>
      <c r="I164" s="154"/>
      <c r="J164" s="155">
        <f t="shared" si="20"/>
        <v>0</v>
      </c>
      <c r="K164" s="151" t="s">
        <v>522</v>
      </c>
      <c r="L164" s="32"/>
      <c r="M164" s="156" t="s">
        <v>3</v>
      </c>
      <c r="N164" s="157" t="s">
        <v>43</v>
      </c>
      <c r="O164" s="52"/>
      <c r="P164" s="158">
        <f t="shared" si="21"/>
        <v>0</v>
      </c>
      <c r="Q164" s="158">
        <v>9E-05</v>
      </c>
      <c r="R164" s="158">
        <f t="shared" si="22"/>
        <v>0.00036</v>
      </c>
      <c r="S164" s="158">
        <v>0</v>
      </c>
      <c r="T164" s="159">
        <f t="shared" si="23"/>
        <v>0</v>
      </c>
      <c r="AR164" s="160" t="s">
        <v>176</v>
      </c>
      <c r="AT164" s="160" t="s">
        <v>138</v>
      </c>
      <c r="AU164" s="160" t="s">
        <v>81</v>
      </c>
      <c r="AY164" s="17" t="s">
        <v>135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7" t="s">
        <v>79</v>
      </c>
      <c r="BK164" s="161">
        <f t="shared" si="29"/>
        <v>0</v>
      </c>
      <c r="BL164" s="17" t="s">
        <v>176</v>
      </c>
      <c r="BM164" s="160" t="s">
        <v>729</v>
      </c>
    </row>
    <row r="165" spans="2:65" s="1" customFormat="1" ht="24" customHeight="1">
      <c r="B165" s="148"/>
      <c r="C165" s="149" t="s">
        <v>730</v>
      </c>
      <c r="D165" s="149" t="s">
        <v>138</v>
      </c>
      <c r="E165" s="150" t="s">
        <v>731</v>
      </c>
      <c r="F165" s="151" t="s">
        <v>732</v>
      </c>
      <c r="G165" s="152" t="s">
        <v>245</v>
      </c>
      <c r="H165" s="153">
        <v>0.017</v>
      </c>
      <c r="I165" s="154"/>
      <c r="J165" s="155">
        <f t="shared" si="20"/>
        <v>0</v>
      </c>
      <c r="K165" s="151" t="s">
        <v>522</v>
      </c>
      <c r="L165" s="32"/>
      <c r="M165" s="156" t="s">
        <v>3</v>
      </c>
      <c r="N165" s="157" t="s">
        <v>43</v>
      </c>
      <c r="O165" s="52"/>
      <c r="P165" s="158">
        <f t="shared" si="21"/>
        <v>0</v>
      </c>
      <c r="Q165" s="158">
        <v>0</v>
      </c>
      <c r="R165" s="158">
        <f t="shared" si="22"/>
        <v>0</v>
      </c>
      <c r="S165" s="158">
        <v>0</v>
      </c>
      <c r="T165" s="159">
        <f t="shared" si="23"/>
        <v>0</v>
      </c>
      <c r="AR165" s="160" t="s">
        <v>176</v>
      </c>
      <c r="AT165" s="160" t="s">
        <v>138</v>
      </c>
      <c r="AU165" s="160" t="s">
        <v>81</v>
      </c>
      <c r="AY165" s="17" t="s">
        <v>135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7" t="s">
        <v>79</v>
      </c>
      <c r="BK165" s="161">
        <f t="shared" si="29"/>
        <v>0</v>
      </c>
      <c r="BL165" s="17" t="s">
        <v>176</v>
      </c>
      <c r="BM165" s="160" t="s">
        <v>733</v>
      </c>
    </row>
    <row r="166" spans="2:63" s="11" customFormat="1" ht="25.9" customHeight="1">
      <c r="B166" s="135"/>
      <c r="D166" s="136" t="s">
        <v>71</v>
      </c>
      <c r="E166" s="137" t="s">
        <v>734</v>
      </c>
      <c r="F166" s="137" t="s">
        <v>735</v>
      </c>
      <c r="I166" s="138"/>
      <c r="J166" s="139">
        <f>BK166</f>
        <v>0</v>
      </c>
      <c r="L166" s="135"/>
      <c r="M166" s="140"/>
      <c r="N166" s="141"/>
      <c r="O166" s="141"/>
      <c r="P166" s="142">
        <f>SUM(P167:P169)</f>
        <v>0</v>
      </c>
      <c r="Q166" s="141"/>
      <c r="R166" s="142">
        <f>SUM(R167:R169)</f>
        <v>0</v>
      </c>
      <c r="S166" s="141"/>
      <c r="T166" s="143">
        <f>SUM(T167:T169)</f>
        <v>0</v>
      </c>
      <c r="AR166" s="136" t="s">
        <v>143</v>
      </c>
      <c r="AT166" s="144" t="s">
        <v>71</v>
      </c>
      <c r="AU166" s="144" t="s">
        <v>72</v>
      </c>
      <c r="AY166" s="136" t="s">
        <v>135</v>
      </c>
      <c r="BK166" s="145">
        <f>SUM(BK167:BK169)</f>
        <v>0</v>
      </c>
    </row>
    <row r="167" spans="2:65" s="1" customFormat="1" ht="16.5" customHeight="1">
      <c r="B167" s="148"/>
      <c r="C167" s="149" t="s">
        <v>736</v>
      </c>
      <c r="D167" s="149" t="s">
        <v>138</v>
      </c>
      <c r="E167" s="150" t="s">
        <v>737</v>
      </c>
      <c r="F167" s="151" t="s">
        <v>738</v>
      </c>
      <c r="G167" s="152" t="s">
        <v>739</v>
      </c>
      <c r="H167" s="153">
        <v>40</v>
      </c>
      <c r="I167" s="154"/>
      <c r="J167" s="155">
        <f>ROUND(I167*H167,2)</f>
        <v>0</v>
      </c>
      <c r="K167" s="151" t="s">
        <v>522</v>
      </c>
      <c r="L167" s="32"/>
      <c r="M167" s="156" t="s">
        <v>3</v>
      </c>
      <c r="N167" s="157" t="s">
        <v>43</v>
      </c>
      <c r="O167" s="52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AR167" s="160" t="s">
        <v>740</v>
      </c>
      <c r="AT167" s="160" t="s">
        <v>138</v>
      </c>
      <c r="AU167" s="160" t="s">
        <v>79</v>
      </c>
      <c r="AY167" s="17" t="s">
        <v>135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79</v>
      </c>
      <c r="BK167" s="161">
        <f>ROUND(I167*H167,2)</f>
        <v>0</v>
      </c>
      <c r="BL167" s="17" t="s">
        <v>740</v>
      </c>
      <c r="BM167" s="160" t="s">
        <v>741</v>
      </c>
    </row>
    <row r="168" spans="2:65" s="1" customFormat="1" ht="16.5" customHeight="1">
      <c r="B168" s="148"/>
      <c r="C168" s="149" t="s">
        <v>742</v>
      </c>
      <c r="D168" s="149" t="s">
        <v>138</v>
      </c>
      <c r="E168" s="150" t="s">
        <v>743</v>
      </c>
      <c r="F168" s="151" t="s">
        <v>744</v>
      </c>
      <c r="G168" s="152" t="s">
        <v>739</v>
      </c>
      <c r="H168" s="153">
        <v>25</v>
      </c>
      <c r="I168" s="154"/>
      <c r="J168" s="155">
        <f>ROUND(I168*H168,2)</f>
        <v>0</v>
      </c>
      <c r="K168" s="151" t="s">
        <v>142</v>
      </c>
      <c r="L168" s="32"/>
      <c r="M168" s="156" t="s">
        <v>3</v>
      </c>
      <c r="N168" s="157" t="s">
        <v>43</v>
      </c>
      <c r="O168" s="52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AR168" s="160" t="s">
        <v>740</v>
      </c>
      <c r="AT168" s="160" t="s">
        <v>138</v>
      </c>
      <c r="AU168" s="160" t="s">
        <v>79</v>
      </c>
      <c r="AY168" s="17" t="s">
        <v>135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79</v>
      </c>
      <c r="BK168" s="161">
        <f>ROUND(I168*H168,2)</f>
        <v>0</v>
      </c>
      <c r="BL168" s="17" t="s">
        <v>740</v>
      </c>
      <c r="BM168" s="160" t="s">
        <v>745</v>
      </c>
    </row>
    <row r="169" spans="2:65" s="1" customFormat="1" ht="16.5" customHeight="1">
      <c r="B169" s="148"/>
      <c r="C169" s="149" t="s">
        <v>746</v>
      </c>
      <c r="D169" s="149" t="s">
        <v>138</v>
      </c>
      <c r="E169" s="150" t="s">
        <v>747</v>
      </c>
      <c r="F169" s="151" t="s">
        <v>748</v>
      </c>
      <c r="G169" s="152" t="s">
        <v>739</v>
      </c>
      <c r="H169" s="153">
        <v>5</v>
      </c>
      <c r="I169" s="154"/>
      <c r="J169" s="155">
        <f>ROUND(I169*H169,2)</f>
        <v>0</v>
      </c>
      <c r="K169" s="151" t="s">
        <v>142</v>
      </c>
      <c r="L169" s="32"/>
      <c r="M169" s="201" t="s">
        <v>3</v>
      </c>
      <c r="N169" s="202" t="s">
        <v>43</v>
      </c>
      <c r="O169" s="199"/>
      <c r="P169" s="203">
        <f>O169*H169</f>
        <v>0</v>
      </c>
      <c r="Q169" s="203">
        <v>0</v>
      </c>
      <c r="R169" s="203">
        <f>Q169*H169</f>
        <v>0</v>
      </c>
      <c r="S169" s="203">
        <v>0</v>
      </c>
      <c r="T169" s="204">
        <f>S169*H169</f>
        <v>0</v>
      </c>
      <c r="AR169" s="160" t="s">
        <v>740</v>
      </c>
      <c r="AT169" s="160" t="s">
        <v>138</v>
      </c>
      <c r="AU169" s="160" t="s">
        <v>79</v>
      </c>
      <c r="AY169" s="17" t="s">
        <v>135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79</v>
      </c>
      <c r="BK169" s="161">
        <f>ROUND(I169*H169,2)</f>
        <v>0</v>
      </c>
      <c r="BL169" s="17" t="s">
        <v>740</v>
      </c>
      <c r="BM169" s="160" t="s">
        <v>749</v>
      </c>
    </row>
    <row r="170" spans="2:12" s="1" customFormat="1" ht="6.95" customHeight="1">
      <c r="B170" s="41"/>
      <c r="C170" s="42"/>
      <c r="D170" s="42"/>
      <c r="E170" s="42"/>
      <c r="F170" s="42"/>
      <c r="G170" s="42"/>
      <c r="H170" s="42"/>
      <c r="I170" s="110"/>
      <c r="J170" s="42"/>
      <c r="K170" s="42"/>
      <c r="L170" s="32"/>
    </row>
  </sheetData>
  <autoFilter ref="C87:K169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94" t="s">
        <v>6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93</v>
      </c>
      <c r="L4" s="20"/>
      <c r="M4" s="92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16.5" customHeight="1">
      <c r="B7" s="20"/>
      <c r="E7" s="325" t="str">
        <f>'Rekapitulace stavby'!K6</f>
        <v>Učebny pro výuku dentální hygieny Slezská univerzita</v>
      </c>
      <c r="F7" s="326"/>
      <c r="G7" s="326"/>
      <c r="H7" s="326"/>
      <c r="L7" s="20"/>
    </row>
    <row r="8" spans="2:12" s="1" customFormat="1" ht="12" customHeight="1">
      <c r="B8" s="32"/>
      <c r="D8" s="27" t="s">
        <v>94</v>
      </c>
      <c r="I8" s="93"/>
      <c r="L8" s="32"/>
    </row>
    <row r="9" spans="2:12" s="1" customFormat="1" ht="36.95" customHeight="1">
      <c r="B9" s="32"/>
      <c r="E9" s="302" t="s">
        <v>750</v>
      </c>
      <c r="F9" s="327"/>
      <c r="G9" s="327"/>
      <c r="H9" s="327"/>
      <c r="I9" s="93"/>
      <c r="L9" s="32"/>
    </row>
    <row r="10" spans="2:12" s="1" customFormat="1" ht="11.25">
      <c r="B10" s="32"/>
      <c r="I10" s="93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94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94" t="s">
        <v>23</v>
      </c>
      <c r="J12" s="49" t="str">
        <f>'Rekapitulace stavby'!AN8</f>
        <v>14. 2. 2019</v>
      </c>
      <c r="L12" s="32"/>
    </row>
    <row r="13" spans="2:12" s="1" customFormat="1" ht="10.9" customHeight="1">
      <c r="B13" s="32"/>
      <c r="I13" s="93"/>
      <c r="L13" s="32"/>
    </row>
    <row r="14" spans="2:12" s="1" customFormat="1" ht="12" customHeight="1">
      <c r="B14" s="32"/>
      <c r="D14" s="27" t="s">
        <v>25</v>
      </c>
      <c r="I14" s="94" t="s">
        <v>26</v>
      </c>
      <c r="J14" s="25" t="s">
        <v>3</v>
      </c>
      <c r="L14" s="32"/>
    </row>
    <row r="15" spans="2:12" s="1" customFormat="1" ht="18" customHeight="1">
      <c r="B15" s="32"/>
      <c r="E15" s="25" t="s">
        <v>27</v>
      </c>
      <c r="I15" s="94" t="s">
        <v>28</v>
      </c>
      <c r="J15" s="25" t="s">
        <v>3</v>
      </c>
      <c r="L15" s="32"/>
    </row>
    <row r="16" spans="2:12" s="1" customFormat="1" ht="6.95" customHeight="1">
      <c r="B16" s="32"/>
      <c r="I16" s="93"/>
      <c r="L16" s="32"/>
    </row>
    <row r="17" spans="2:12" s="1" customFormat="1" ht="12" customHeight="1">
      <c r="B17" s="32"/>
      <c r="D17" s="27" t="s">
        <v>29</v>
      </c>
      <c r="I17" s="94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28" t="str">
        <f>'Rekapitulace stavby'!E14</f>
        <v>Vyplň údaj</v>
      </c>
      <c r="F18" s="305"/>
      <c r="G18" s="305"/>
      <c r="H18" s="305"/>
      <c r="I18" s="94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3"/>
      <c r="L19" s="32"/>
    </row>
    <row r="20" spans="2:12" s="1" customFormat="1" ht="12" customHeight="1">
      <c r="B20" s="32"/>
      <c r="D20" s="27" t="s">
        <v>31</v>
      </c>
      <c r="I20" s="94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751</v>
      </c>
      <c r="I21" s="94" t="s">
        <v>28</v>
      </c>
      <c r="J21" s="25" t="s">
        <v>3</v>
      </c>
      <c r="L21" s="32"/>
    </row>
    <row r="22" spans="2:12" s="1" customFormat="1" ht="6.95" customHeight="1">
      <c r="B22" s="32"/>
      <c r="I22" s="93"/>
      <c r="L22" s="32"/>
    </row>
    <row r="23" spans="2:12" s="1" customFormat="1" ht="12" customHeight="1">
      <c r="B23" s="32"/>
      <c r="D23" s="27" t="s">
        <v>34</v>
      </c>
      <c r="I23" s="94" t="s">
        <v>26</v>
      </c>
      <c r="J23" s="25" t="s">
        <v>752</v>
      </c>
      <c r="L23" s="32"/>
    </row>
    <row r="24" spans="2:12" s="1" customFormat="1" ht="18" customHeight="1">
      <c r="B24" s="32"/>
      <c r="E24" s="25" t="s">
        <v>3</v>
      </c>
      <c r="I24" s="94" t="s">
        <v>28</v>
      </c>
      <c r="J24" s="25" t="s">
        <v>3</v>
      </c>
      <c r="L24" s="32"/>
    </row>
    <row r="25" spans="2:12" s="1" customFormat="1" ht="6.95" customHeight="1">
      <c r="B25" s="32"/>
      <c r="I25" s="93"/>
      <c r="L25" s="32"/>
    </row>
    <row r="26" spans="2:12" s="1" customFormat="1" ht="12" customHeight="1">
      <c r="B26" s="32"/>
      <c r="D26" s="27" t="s">
        <v>36</v>
      </c>
      <c r="I26" s="93"/>
      <c r="L26" s="32"/>
    </row>
    <row r="27" spans="2:12" s="7" customFormat="1" ht="16.5" customHeight="1">
      <c r="B27" s="95"/>
      <c r="E27" s="309" t="s">
        <v>3</v>
      </c>
      <c r="F27" s="309"/>
      <c r="G27" s="309"/>
      <c r="H27" s="309"/>
      <c r="I27" s="96"/>
      <c r="L27" s="95"/>
    </row>
    <row r="28" spans="2:12" s="1" customFormat="1" ht="6.95" customHeight="1">
      <c r="B28" s="32"/>
      <c r="I28" s="93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97"/>
      <c r="J29" s="50"/>
      <c r="K29" s="50"/>
      <c r="L29" s="32"/>
    </row>
    <row r="30" spans="2:12" s="1" customFormat="1" ht="25.35" customHeight="1">
      <c r="B30" s="32"/>
      <c r="D30" s="98" t="s">
        <v>38</v>
      </c>
      <c r="I30" s="93"/>
      <c r="J30" s="63">
        <f>ROUND(J87,2)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99" t="s">
        <v>39</v>
      </c>
      <c r="J32" s="35" t="s">
        <v>41</v>
      </c>
      <c r="L32" s="32"/>
    </row>
    <row r="33" spans="2:12" s="1" customFormat="1" ht="14.45" customHeight="1">
      <c r="B33" s="32"/>
      <c r="D33" s="100" t="s">
        <v>42</v>
      </c>
      <c r="E33" s="27" t="s">
        <v>43</v>
      </c>
      <c r="F33" s="101">
        <f>ROUND((SUM(BE87:BE215)),2)</f>
        <v>0</v>
      </c>
      <c r="I33" s="102">
        <v>0.21</v>
      </c>
      <c r="J33" s="101">
        <f>ROUND(((SUM(BE87:BE215))*I33),2)</f>
        <v>0</v>
      </c>
      <c r="L33" s="32"/>
    </row>
    <row r="34" spans="2:12" s="1" customFormat="1" ht="14.45" customHeight="1">
      <c r="B34" s="32"/>
      <c r="E34" s="27" t="s">
        <v>44</v>
      </c>
      <c r="F34" s="101">
        <f>ROUND((SUM(BF87:BF215)),2)</f>
        <v>0</v>
      </c>
      <c r="I34" s="102">
        <v>0.15</v>
      </c>
      <c r="J34" s="101">
        <f>ROUND(((SUM(BF87:BF215))*I34),2)</f>
        <v>0</v>
      </c>
      <c r="L34" s="32"/>
    </row>
    <row r="35" spans="2:12" s="1" customFormat="1" ht="14.45" customHeight="1" hidden="1">
      <c r="B35" s="32"/>
      <c r="E35" s="27" t="s">
        <v>45</v>
      </c>
      <c r="F35" s="101">
        <f>ROUND((SUM(BG87:BG215)),2)</f>
        <v>0</v>
      </c>
      <c r="I35" s="102">
        <v>0.21</v>
      </c>
      <c r="J35" s="101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101">
        <f>ROUND((SUM(BH87:BH215)),2)</f>
        <v>0</v>
      </c>
      <c r="I36" s="102">
        <v>0.15</v>
      </c>
      <c r="J36" s="101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101">
        <f>ROUND((SUM(BI87:BI215)),2)</f>
        <v>0</v>
      </c>
      <c r="I37" s="102">
        <v>0</v>
      </c>
      <c r="J37" s="101">
        <f>0</f>
        <v>0</v>
      </c>
      <c r="L37" s="32"/>
    </row>
    <row r="38" spans="2:12" s="1" customFormat="1" ht="6.95" customHeight="1">
      <c r="B38" s="32"/>
      <c r="I38" s="93"/>
      <c r="L38" s="32"/>
    </row>
    <row r="39" spans="2:12" s="1" customFormat="1" ht="25.35" customHeight="1">
      <c r="B39" s="32"/>
      <c r="C39" s="103"/>
      <c r="D39" s="104" t="s">
        <v>48</v>
      </c>
      <c r="E39" s="54"/>
      <c r="F39" s="54"/>
      <c r="G39" s="105" t="s">
        <v>49</v>
      </c>
      <c r="H39" s="106" t="s">
        <v>50</v>
      </c>
      <c r="I39" s="107"/>
      <c r="J39" s="108">
        <f>SUM(J30:J37)</f>
        <v>0</v>
      </c>
      <c r="K39" s="10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110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111"/>
      <c r="J44" s="44"/>
      <c r="K44" s="44"/>
      <c r="L44" s="32"/>
    </row>
    <row r="45" spans="2:12" s="1" customFormat="1" ht="24.95" customHeight="1">
      <c r="B45" s="32"/>
      <c r="C45" s="21" t="s">
        <v>98</v>
      </c>
      <c r="I45" s="93"/>
      <c r="L45" s="32"/>
    </row>
    <row r="46" spans="2:12" s="1" customFormat="1" ht="6.95" customHeight="1">
      <c r="B46" s="32"/>
      <c r="I46" s="93"/>
      <c r="L46" s="32"/>
    </row>
    <row r="47" spans="2:12" s="1" customFormat="1" ht="12" customHeight="1">
      <c r="B47" s="32"/>
      <c r="C47" s="27" t="s">
        <v>17</v>
      </c>
      <c r="I47" s="93"/>
      <c r="L47" s="32"/>
    </row>
    <row r="48" spans="2:12" s="1" customFormat="1" ht="16.5" customHeight="1">
      <c r="B48" s="32"/>
      <c r="E48" s="325" t="str">
        <f>E7</f>
        <v>Učebny pro výuku dentální hygieny Slezská univerzita</v>
      </c>
      <c r="F48" s="326"/>
      <c r="G48" s="326"/>
      <c r="H48" s="326"/>
      <c r="I48" s="93"/>
      <c r="L48" s="32"/>
    </row>
    <row r="49" spans="2:12" s="1" customFormat="1" ht="12" customHeight="1">
      <c r="B49" s="32"/>
      <c r="C49" s="27" t="s">
        <v>94</v>
      </c>
      <c r="I49" s="93"/>
      <c r="L49" s="32"/>
    </row>
    <row r="50" spans="2:12" s="1" customFormat="1" ht="16.5" customHeight="1">
      <c r="B50" s="32"/>
      <c r="E50" s="302" t="str">
        <f>E9</f>
        <v>D.1.4.2 - Silnoproudá elektotechnika</v>
      </c>
      <c r="F50" s="327"/>
      <c r="G50" s="327"/>
      <c r="H50" s="327"/>
      <c r="I50" s="93"/>
      <c r="L50" s="32"/>
    </row>
    <row r="51" spans="2:12" s="1" customFormat="1" ht="6.95" customHeight="1">
      <c r="B51" s="32"/>
      <c r="I51" s="93"/>
      <c r="L51" s="32"/>
    </row>
    <row r="52" spans="2:12" s="1" customFormat="1" ht="12" customHeight="1">
      <c r="B52" s="32"/>
      <c r="C52" s="27" t="s">
        <v>21</v>
      </c>
      <c r="F52" s="25" t="str">
        <f>F12</f>
        <v>Bezručovo náměstí 14, Opava</v>
      </c>
      <c r="I52" s="94" t="s">
        <v>23</v>
      </c>
      <c r="J52" s="49" t="str">
        <f>IF(J12="","",J12)</f>
        <v>14. 2. 2019</v>
      </c>
      <c r="L52" s="32"/>
    </row>
    <row r="53" spans="2:12" s="1" customFormat="1" ht="6.95" customHeight="1">
      <c r="B53" s="32"/>
      <c r="I53" s="93"/>
      <c r="L53" s="32"/>
    </row>
    <row r="54" spans="2:12" s="1" customFormat="1" ht="15.2" customHeight="1">
      <c r="B54" s="32"/>
      <c r="C54" s="27" t="s">
        <v>25</v>
      </c>
      <c r="F54" s="25" t="str">
        <f>E15</f>
        <v>Slezská univerzita v Opavě</v>
      </c>
      <c r="I54" s="94" t="s">
        <v>31</v>
      </c>
      <c r="J54" s="30" t="str">
        <f>E21</f>
        <v>Libuše Svolinská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94" t="s">
        <v>34</v>
      </c>
      <c r="J55" s="30" t="str">
        <f>E24</f>
        <v/>
      </c>
      <c r="L55" s="32"/>
    </row>
    <row r="56" spans="2:12" s="1" customFormat="1" ht="10.35" customHeight="1">
      <c r="B56" s="32"/>
      <c r="I56" s="93"/>
      <c r="L56" s="32"/>
    </row>
    <row r="57" spans="2:12" s="1" customFormat="1" ht="29.25" customHeight="1">
      <c r="B57" s="32"/>
      <c r="C57" s="112" t="s">
        <v>99</v>
      </c>
      <c r="D57" s="103"/>
      <c r="E57" s="103"/>
      <c r="F57" s="103"/>
      <c r="G57" s="103"/>
      <c r="H57" s="103"/>
      <c r="I57" s="113"/>
      <c r="J57" s="114" t="s">
        <v>100</v>
      </c>
      <c r="K57" s="103"/>
      <c r="L57" s="32"/>
    </row>
    <row r="58" spans="2:12" s="1" customFormat="1" ht="10.35" customHeight="1">
      <c r="B58" s="32"/>
      <c r="I58" s="93"/>
      <c r="L58" s="32"/>
    </row>
    <row r="59" spans="2:47" s="1" customFormat="1" ht="22.9" customHeight="1">
      <c r="B59" s="32"/>
      <c r="C59" s="115" t="s">
        <v>70</v>
      </c>
      <c r="I59" s="93"/>
      <c r="J59" s="63">
        <f>J87</f>
        <v>0</v>
      </c>
      <c r="L59" s="32"/>
      <c r="AU59" s="17" t="s">
        <v>101</v>
      </c>
    </row>
    <row r="60" spans="2:12" s="8" customFormat="1" ht="24.95" customHeight="1">
      <c r="B60" s="116"/>
      <c r="D60" s="117" t="s">
        <v>102</v>
      </c>
      <c r="E60" s="118"/>
      <c r="F60" s="118"/>
      <c r="G60" s="118"/>
      <c r="H60" s="118"/>
      <c r="I60" s="119"/>
      <c r="J60" s="120">
        <f>J88</f>
        <v>0</v>
      </c>
      <c r="L60" s="116"/>
    </row>
    <row r="61" spans="2:12" s="9" customFormat="1" ht="19.9" customHeight="1">
      <c r="B61" s="121"/>
      <c r="D61" s="122" t="s">
        <v>106</v>
      </c>
      <c r="E61" s="123"/>
      <c r="F61" s="123"/>
      <c r="G61" s="123"/>
      <c r="H61" s="123"/>
      <c r="I61" s="124"/>
      <c r="J61" s="125">
        <f>J89</f>
        <v>0</v>
      </c>
      <c r="L61" s="121"/>
    </row>
    <row r="62" spans="2:12" s="8" customFormat="1" ht="24.95" customHeight="1">
      <c r="B62" s="116"/>
      <c r="D62" s="117" t="s">
        <v>109</v>
      </c>
      <c r="E62" s="118"/>
      <c r="F62" s="118"/>
      <c r="G62" s="118"/>
      <c r="H62" s="118"/>
      <c r="I62" s="119"/>
      <c r="J62" s="120">
        <f>J97</f>
        <v>0</v>
      </c>
      <c r="L62" s="116"/>
    </row>
    <row r="63" spans="2:12" s="9" customFormat="1" ht="19.9" customHeight="1">
      <c r="B63" s="121"/>
      <c r="D63" s="122" t="s">
        <v>753</v>
      </c>
      <c r="E63" s="123"/>
      <c r="F63" s="123"/>
      <c r="G63" s="123"/>
      <c r="H63" s="123"/>
      <c r="I63" s="124"/>
      <c r="J63" s="125">
        <f>J98</f>
        <v>0</v>
      </c>
      <c r="L63" s="121"/>
    </row>
    <row r="64" spans="2:12" s="9" customFormat="1" ht="19.9" customHeight="1">
      <c r="B64" s="121"/>
      <c r="D64" s="122" t="s">
        <v>754</v>
      </c>
      <c r="E64" s="123"/>
      <c r="F64" s="123"/>
      <c r="G64" s="123"/>
      <c r="H64" s="123"/>
      <c r="I64" s="124"/>
      <c r="J64" s="125">
        <f>J114</f>
        <v>0</v>
      </c>
      <c r="L64" s="121"/>
    </row>
    <row r="65" spans="2:12" s="9" customFormat="1" ht="19.9" customHeight="1">
      <c r="B65" s="121"/>
      <c r="D65" s="122" t="s">
        <v>755</v>
      </c>
      <c r="E65" s="123"/>
      <c r="F65" s="123"/>
      <c r="G65" s="123"/>
      <c r="H65" s="123"/>
      <c r="I65" s="124"/>
      <c r="J65" s="125">
        <f>J207</f>
        <v>0</v>
      </c>
      <c r="L65" s="121"/>
    </row>
    <row r="66" spans="2:12" s="8" customFormat="1" ht="24.95" customHeight="1">
      <c r="B66" s="116"/>
      <c r="D66" s="117" t="s">
        <v>519</v>
      </c>
      <c r="E66" s="118"/>
      <c r="F66" s="118"/>
      <c r="G66" s="118"/>
      <c r="H66" s="118"/>
      <c r="I66" s="119"/>
      <c r="J66" s="120">
        <f>J210</f>
        <v>0</v>
      </c>
      <c r="L66" s="116"/>
    </row>
    <row r="67" spans="2:12" s="9" customFormat="1" ht="19.9" customHeight="1">
      <c r="B67" s="121"/>
      <c r="D67" s="122" t="s">
        <v>756</v>
      </c>
      <c r="E67" s="123"/>
      <c r="F67" s="123"/>
      <c r="G67" s="123"/>
      <c r="H67" s="123"/>
      <c r="I67" s="124"/>
      <c r="J67" s="125">
        <f>J213</f>
        <v>0</v>
      </c>
      <c r="L67" s="121"/>
    </row>
    <row r="68" spans="2:12" s="1" customFormat="1" ht="21.75" customHeight="1">
      <c r="B68" s="32"/>
      <c r="I68" s="93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110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111"/>
      <c r="J73" s="44"/>
      <c r="K73" s="44"/>
      <c r="L73" s="32"/>
    </row>
    <row r="74" spans="2:12" s="1" customFormat="1" ht="24.95" customHeight="1">
      <c r="B74" s="32"/>
      <c r="C74" s="21" t="s">
        <v>120</v>
      </c>
      <c r="I74" s="93"/>
      <c r="L74" s="32"/>
    </row>
    <row r="75" spans="2:12" s="1" customFormat="1" ht="6.95" customHeight="1">
      <c r="B75" s="32"/>
      <c r="I75" s="93"/>
      <c r="L75" s="32"/>
    </row>
    <row r="76" spans="2:12" s="1" customFormat="1" ht="12" customHeight="1">
      <c r="B76" s="32"/>
      <c r="C76" s="27" t="s">
        <v>17</v>
      </c>
      <c r="I76" s="93"/>
      <c r="L76" s="32"/>
    </row>
    <row r="77" spans="2:12" s="1" customFormat="1" ht="16.5" customHeight="1">
      <c r="B77" s="32"/>
      <c r="E77" s="325" t="str">
        <f>E7</f>
        <v>Učebny pro výuku dentální hygieny Slezská univerzita</v>
      </c>
      <c r="F77" s="326"/>
      <c r="G77" s="326"/>
      <c r="H77" s="326"/>
      <c r="I77" s="93"/>
      <c r="L77" s="32"/>
    </row>
    <row r="78" spans="2:12" s="1" customFormat="1" ht="12" customHeight="1">
      <c r="B78" s="32"/>
      <c r="C78" s="27" t="s">
        <v>94</v>
      </c>
      <c r="I78" s="93"/>
      <c r="L78" s="32"/>
    </row>
    <row r="79" spans="2:12" s="1" customFormat="1" ht="16.5" customHeight="1">
      <c r="B79" s="32"/>
      <c r="E79" s="302" t="str">
        <f>E9</f>
        <v>D.1.4.2 - Silnoproudá elektotechnika</v>
      </c>
      <c r="F79" s="327"/>
      <c r="G79" s="327"/>
      <c r="H79" s="327"/>
      <c r="I79" s="93"/>
      <c r="L79" s="32"/>
    </row>
    <row r="80" spans="2:12" s="1" customFormat="1" ht="6.95" customHeight="1">
      <c r="B80" s="32"/>
      <c r="I80" s="93"/>
      <c r="L80" s="32"/>
    </row>
    <row r="81" spans="2:12" s="1" customFormat="1" ht="12" customHeight="1">
      <c r="B81" s="32"/>
      <c r="C81" s="27" t="s">
        <v>21</v>
      </c>
      <c r="F81" s="25" t="str">
        <f>F12</f>
        <v>Bezručovo náměstí 14, Opava</v>
      </c>
      <c r="I81" s="94" t="s">
        <v>23</v>
      </c>
      <c r="J81" s="49" t="str">
        <f>IF(J12="","",J12)</f>
        <v>14. 2. 2019</v>
      </c>
      <c r="L81" s="32"/>
    </row>
    <row r="82" spans="2:12" s="1" customFormat="1" ht="6.95" customHeight="1">
      <c r="B82" s="32"/>
      <c r="I82" s="93"/>
      <c r="L82" s="32"/>
    </row>
    <row r="83" spans="2:12" s="1" customFormat="1" ht="15.2" customHeight="1">
      <c r="B83" s="32"/>
      <c r="C83" s="27" t="s">
        <v>25</v>
      </c>
      <c r="F83" s="25" t="str">
        <f>E15</f>
        <v>Slezská univerzita v Opavě</v>
      </c>
      <c r="I83" s="94" t="s">
        <v>31</v>
      </c>
      <c r="J83" s="30" t="str">
        <f>E21</f>
        <v>Libuše Svolinská</v>
      </c>
      <c r="L83" s="32"/>
    </row>
    <row r="84" spans="2:12" s="1" customFormat="1" ht="15.2" customHeight="1">
      <c r="B84" s="32"/>
      <c r="C84" s="27" t="s">
        <v>29</v>
      </c>
      <c r="F84" s="25" t="str">
        <f>IF(E18="","",E18)</f>
        <v>Vyplň údaj</v>
      </c>
      <c r="I84" s="94" t="s">
        <v>34</v>
      </c>
      <c r="J84" s="30" t="str">
        <f>E24</f>
        <v/>
      </c>
      <c r="L84" s="32"/>
    </row>
    <row r="85" spans="2:12" s="1" customFormat="1" ht="10.35" customHeight="1">
      <c r="B85" s="32"/>
      <c r="I85" s="93"/>
      <c r="L85" s="32"/>
    </row>
    <row r="86" spans="2:20" s="10" customFormat="1" ht="29.25" customHeight="1">
      <c r="B86" s="126"/>
      <c r="C86" s="127" t="s">
        <v>121</v>
      </c>
      <c r="D86" s="128" t="s">
        <v>57</v>
      </c>
      <c r="E86" s="128" t="s">
        <v>53</v>
      </c>
      <c r="F86" s="128" t="s">
        <v>54</v>
      </c>
      <c r="G86" s="128" t="s">
        <v>122</v>
      </c>
      <c r="H86" s="128" t="s">
        <v>123</v>
      </c>
      <c r="I86" s="129" t="s">
        <v>124</v>
      </c>
      <c r="J86" s="128" t="s">
        <v>100</v>
      </c>
      <c r="K86" s="130" t="s">
        <v>125</v>
      </c>
      <c r="L86" s="126"/>
      <c r="M86" s="56" t="s">
        <v>3</v>
      </c>
      <c r="N86" s="57" t="s">
        <v>42</v>
      </c>
      <c r="O86" s="57" t="s">
        <v>126</v>
      </c>
      <c r="P86" s="57" t="s">
        <v>127</v>
      </c>
      <c r="Q86" s="57" t="s">
        <v>128</v>
      </c>
      <c r="R86" s="57" t="s">
        <v>129</v>
      </c>
      <c r="S86" s="57" t="s">
        <v>130</v>
      </c>
      <c r="T86" s="58" t="s">
        <v>131</v>
      </c>
    </row>
    <row r="87" spans="2:63" s="1" customFormat="1" ht="22.9" customHeight="1">
      <c r="B87" s="32"/>
      <c r="C87" s="61" t="s">
        <v>132</v>
      </c>
      <c r="I87" s="93"/>
      <c r="J87" s="131">
        <f>BK87</f>
        <v>0</v>
      </c>
      <c r="L87" s="32"/>
      <c r="M87" s="59"/>
      <c r="N87" s="50"/>
      <c r="O87" s="50"/>
      <c r="P87" s="132">
        <f>P88+P97+P210</f>
        <v>0</v>
      </c>
      <c r="Q87" s="50"/>
      <c r="R87" s="132">
        <f>R88+R97+R210</f>
        <v>1.4131985</v>
      </c>
      <c r="S87" s="50"/>
      <c r="T87" s="133">
        <f>T88+T97+T210</f>
        <v>0.552</v>
      </c>
      <c r="AT87" s="17" t="s">
        <v>71</v>
      </c>
      <c r="AU87" s="17" t="s">
        <v>101</v>
      </c>
      <c r="BK87" s="134">
        <f>BK88+BK97+BK210</f>
        <v>0</v>
      </c>
    </row>
    <row r="88" spans="2:63" s="11" customFormat="1" ht="25.9" customHeight="1">
      <c r="B88" s="135"/>
      <c r="D88" s="136" t="s">
        <v>71</v>
      </c>
      <c r="E88" s="137" t="s">
        <v>133</v>
      </c>
      <c r="F88" s="137" t="s">
        <v>134</v>
      </c>
      <c r="I88" s="138"/>
      <c r="J88" s="139">
        <f>BK88</f>
        <v>0</v>
      </c>
      <c r="L88" s="135"/>
      <c r="M88" s="140"/>
      <c r="N88" s="141"/>
      <c r="O88" s="141"/>
      <c r="P88" s="142">
        <f>P89</f>
        <v>0</v>
      </c>
      <c r="Q88" s="141"/>
      <c r="R88" s="142">
        <f>R89</f>
        <v>0</v>
      </c>
      <c r="S88" s="141"/>
      <c r="T88" s="143">
        <f>T89</f>
        <v>0.552</v>
      </c>
      <c r="AR88" s="136" t="s">
        <v>79</v>
      </c>
      <c r="AT88" s="144" t="s">
        <v>71</v>
      </c>
      <c r="AU88" s="144" t="s">
        <v>72</v>
      </c>
      <c r="AY88" s="136" t="s">
        <v>135</v>
      </c>
      <c r="BK88" s="145">
        <f>BK89</f>
        <v>0</v>
      </c>
    </row>
    <row r="89" spans="2:63" s="11" customFormat="1" ht="22.9" customHeight="1">
      <c r="B89" s="135"/>
      <c r="D89" s="136" t="s">
        <v>71</v>
      </c>
      <c r="E89" s="146" t="s">
        <v>200</v>
      </c>
      <c r="F89" s="146" t="s">
        <v>201</v>
      </c>
      <c r="I89" s="138"/>
      <c r="J89" s="147">
        <f>BK89</f>
        <v>0</v>
      </c>
      <c r="L89" s="135"/>
      <c r="M89" s="140"/>
      <c r="N89" s="141"/>
      <c r="O89" s="141"/>
      <c r="P89" s="142">
        <f>SUM(P90:P96)</f>
        <v>0</v>
      </c>
      <c r="Q89" s="141"/>
      <c r="R89" s="142">
        <f>SUM(R90:R96)</f>
        <v>0</v>
      </c>
      <c r="S89" s="141"/>
      <c r="T89" s="143">
        <f>SUM(T90:T96)</f>
        <v>0.552</v>
      </c>
      <c r="AR89" s="136" t="s">
        <v>79</v>
      </c>
      <c r="AT89" s="144" t="s">
        <v>71</v>
      </c>
      <c r="AU89" s="144" t="s">
        <v>79</v>
      </c>
      <c r="AY89" s="136" t="s">
        <v>135</v>
      </c>
      <c r="BK89" s="145">
        <f>SUM(BK90:BK96)</f>
        <v>0</v>
      </c>
    </row>
    <row r="90" spans="2:65" s="1" customFormat="1" ht="24" customHeight="1">
      <c r="B90" s="148"/>
      <c r="C90" s="149" t="s">
        <v>79</v>
      </c>
      <c r="D90" s="149" t="s">
        <v>138</v>
      </c>
      <c r="E90" s="150" t="s">
        <v>757</v>
      </c>
      <c r="F90" s="151" t="s">
        <v>758</v>
      </c>
      <c r="G90" s="152" t="s">
        <v>141</v>
      </c>
      <c r="H90" s="153">
        <v>6</v>
      </c>
      <c r="I90" s="154"/>
      <c r="J90" s="155">
        <f aca="true" t="shared" si="0" ref="J90:J96">ROUND(I90*H90,2)</f>
        <v>0</v>
      </c>
      <c r="K90" s="151" t="s">
        <v>142</v>
      </c>
      <c r="L90" s="32"/>
      <c r="M90" s="156" t="s">
        <v>3</v>
      </c>
      <c r="N90" s="157" t="s">
        <v>43</v>
      </c>
      <c r="O90" s="52"/>
      <c r="P90" s="158">
        <f aca="true" t="shared" si="1" ref="P90:P96">O90*H90</f>
        <v>0</v>
      </c>
      <c r="Q90" s="158">
        <v>0</v>
      </c>
      <c r="R90" s="158">
        <f aca="true" t="shared" si="2" ref="R90:R96">Q90*H90</f>
        <v>0</v>
      </c>
      <c r="S90" s="158">
        <v>0.001</v>
      </c>
      <c r="T90" s="159">
        <f aca="true" t="shared" si="3" ref="T90:T96">S90*H90</f>
        <v>0.006</v>
      </c>
      <c r="AR90" s="160" t="s">
        <v>143</v>
      </c>
      <c r="AT90" s="160" t="s">
        <v>138</v>
      </c>
      <c r="AU90" s="160" t="s">
        <v>81</v>
      </c>
      <c r="AY90" s="17" t="s">
        <v>135</v>
      </c>
      <c r="BE90" s="161">
        <f aca="true" t="shared" si="4" ref="BE90:BE96">IF(N90="základní",J90,0)</f>
        <v>0</v>
      </c>
      <c r="BF90" s="161">
        <f aca="true" t="shared" si="5" ref="BF90:BF96">IF(N90="snížená",J90,0)</f>
        <v>0</v>
      </c>
      <c r="BG90" s="161">
        <f aca="true" t="shared" si="6" ref="BG90:BG96">IF(N90="zákl. přenesená",J90,0)</f>
        <v>0</v>
      </c>
      <c r="BH90" s="161">
        <f aca="true" t="shared" si="7" ref="BH90:BH96">IF(N90="sníž. přenesená",J90,0)</f>
        <v>0</v>
      </c>
      <c r="BI90" s="161">
        <f aca="true" t="shared" si="8" ref="BI90:BI96">IF(N90="nulová",J90,0)</f>
        <v>0</v>
      </c>
      <c r="BJ90" s="17" t="s">
        <v>79</v>
      </c>
      <c r="BK90" s="161">
        <f aca="true" t="shared" si="9" ref="BK90:BK96">ROUND(I90*H90,2)</f>
        <v>0</v>
      </c>
      <c r="BL90" s="17" t="s">
        <v>143</v>
      </c>
      <c r="BM90" s="160" t="s">
        <v>759</v>
      </c>
    </row>
    <row r="91" spans="2:65" s="1" customFormat="1" ht="24" customHeight="1">
      <c r="B91" s="148"/>
      <c r="C91" s="149" t="s">
        <v>81</v>
      </c>
      <c r="D91" s="149" t="s">
        <v>138</v>
      </c>
      <c r="E91" s="150" t="s">
        <v>760</v>
      </c>
      <c r="F91" s="151" t="s">
        <v>761</v>
      </c>
      <c r="G91" s="152" t="s">
        <v>141</v>
      </c>
      <c r="H91" s="153">
        <v>8</v>
      </c>
      <c r="I91" s="154"/>
      <c r="J91" s="155">
        <f t="shared" si="0"/>
        <v>0</v>
      </c>
      <c r="K91" s="151" t="s">
        <v>142</v>
      </c>
      <c r="L91" s="32"/>
      <c r="M91" s="156" t="s">
        <v>3</v>
      </c>
      <c r="N91" s="157" t="s">
        <v>43</v>
      </c>
      <c r="O91" s="52"/>
      <c r="P91" s="158">
        <f t="shared" si="1"/>
        <v>0</v>
      </c>
      <c r="Q91" s="158">
        <v>0</v>
      </c>
      <c r="R91" s="158">
        <f t="shared" si="2"/>
        <v>0</v>
      </c>
      <c r="S91" s="158">
        <v>0.001</v>
      </c>
      <c r="T91" s="159">
        <f t="shared" si="3"/>
        <v>0.008</v>
      </c>
      <c r="AR91" s="160" t="s">
        <v>143</v>
      </c>
      <c r="AT91" s="160" t="s">
        <v>138</v>
      </c>
      <c r="AU91" s="160" t="s">
        <v>81</v>
      </c>
      <c r="AY91" s="17" t="s">
        <v>135</v>
      </c>
      <c r="BE91" s="161">
        <f t="shared" si="4"/>
        <v>0</v>
      </c>
      <c r="BF91" s="161">
        <f t="shared" si="5"/>
        <v>0</v>
      </c>
      <c r="BG91" s="161">
        <f t="shared" si="6"/>
        <v>0</v>
      </c>
      <c r="BH91" s="161">
        <f t="shared" si="7"/>
        <v>0</v>
      </c>
      <c r="BI91" s="161">
        <f t="shared" si="8"/>
        <v>0</v>
      </c>
      <c r="BJ91" s="17" t="s">
        <v>79</v>
      </c>
      <c r="BK91" s="161">
        <f t="shared" si="9"/>
        <v>0</v>
      </c>
      <c r="BL91" s="17" t="s">
        <v>143</v>
      </c>
      <c r="BM91" s="160" t="s">
        <v>762</v>
      </c>
    </row>
    <row r="92" spans="2:65" s="1" customFormat="1" ht="24" customHeight="1">
      <c r="B92" s="148"/>
      <c r="C92" s="149" t="s">
        <v>136</v>
      </c>
      <c r="D92" s="149" t="s">
        <v>138</v>
      </c>
      <c r="E92" s="150" t="s">
        <v>763</v>
      </c>
      <c r="F92" s="151" t="s">
        <v>764</v>
      </c>
      <c r="G92" s="152" t="s">
        <v>141</v>
      </c>
      <c r="H92" s="153">
        <v>84</v>
      </c>
      <c r="I92" s="154"/>
      <c r="J92" s="155">
        <f t="shared" si="0"/>
        <v>0</v>
      </c>
      <c r="K92" s="151" t="s">
        <v>142</v>
      </c>
      <c r="L92" s="32"/>
      <c r="M92" s="156" t="s">
        <v>3</v>
      </c>
      <c r="N92" s="157" t="s">
        <v>43</v>
      </c>
      <c r="O92" s="52"/>
      <c r="P92" s="158">
        <f t="shared" si="1"/>
        <v>0</v>
      </c>
      <c r="Q92" s="158">
        <v>0</v>
      </c>
      <c r="R92" s="158">
        <f t="shared" si="2"/>
        <v>0</v>
      </c>
      <c r="S92" s="158">
        <v>0.001</v>
      </c>
      <c r="T92" s="159">
        <f t="shared" si="3"/>
        <v>0.084</v>
      </c>
      <c r="AR92" s="160" t="s">
        <v>143</v>
      </c>
      <c r="AT92" s="160" t="s">
        <v>138</v>
      </c>
      <c r="AU92" s="160" t="s">
        <v>81</v>
      </c>
      <c r="AY92" s="17" t="s">
        <v>135</v>
      </c>
      <c r="BE92" s="161">
        <f t="shared" si="4"/>
        <v>0</v>
      </c>
      <c r="BF92" s="161">
        <f t="shared" si="5"/>
        <v>0</v>
      </c>
      <c r="BG92" s="161">
        <f t="shared" si="6"/>
        <v>0</v>
      </c>
      <c r="BH92" s="161">
        <f t="shared" si="7"/>
        <v>0</v>
      </c>
      <c r="BI92" s="161">
        <f t="shared" si="8"/>
        <v>0</v>
      </c>
      <c r="BJ92" s="17" t="s">
        <v>79</v>
      </c>
      <c r="BK92" s="161">
        <f t="shared" si="9"/>
        <v>0</v>
      </c>
      <c r="BL92" s="17" t="s">
        <v>143</v>
      </c>
      <c r="BM92" s="160" t="s">
        <v>765</v>
      </c>
    </row>
    <row r="93" spans="2:65" s="1" customFormat="1" ht="24" customHeight="1">
      <c r="B93" s="148"/>
      <c r="C93" s="149" t="s">
        <v>143</v>
      </c>
      <c r="D93" s="149" t="s">
        <v>138</v>
      </c>
      <c r="E93" s="150" t="s">
        <v>766</v>
      </c>
      <c r="F93" s="151" t="s">
        <v>767</v>
      </c>
      <c r="G93" s="152" t="s">
        <v>141</v>
      </c>
      <c r="H93" s="153">
        <v>2</v>
      </c>
      <c r="I93" s="154"/>
      <c r="J93" s="155">
        <f t="shared" si="0"/>
        <v>0</v>
      </c>
      <c r="K93" s="151" t="s">
        <v>142</v>
      </c>
      <c r="L93" s="32"/>
      <c r="M93" s="156" t="s">
        <v>3</v>
      </c>
      <c r="N93" s="157" t="s">
        <v>43</v>
      </c>
      <c r="O93" s="52"/>
      <c r="P93" s="158">
        <f t="shared" si="1"/>
        <v>0</v>
      </c>
      <c r="Q93" s="158">
        <v>0</v>
      </c>
      <c r="R93" s="158">
        <f t="shared" si="2"/>
        <v>0</v>
      </c>
      <c r="S93" s="158">
        <v>0.003</v>
      </c>
      <c r="T93" s="159">
        <f t="shared" si="3"/>
        <v>0.006</v>
      </c>
      <c r="AR93" s="160" t="s">
        <v>143</v>
      </c>
      <c r="AT93" s="160" t="s">
        <v>138</v>
      </c>
      <c r="AU93" s="160" t="s">
        <v>81</v>
      </c>
      <c r="AY93" s="17" t="s">
        <v>135</v>
      </c>
      <c r="BE93" s="161">
        <f t="shared" si="4"/>
        <v>0</v>
      </c>
      <c r="BF93" s="161">
        <f t="shared" si="5"/>
        <v>0</v>
      </c>
      <c r="BG93" s="161">
        <f t="shared" si="6"/>
        <v>0</v>
      </c>
      <c r="BH93" s="161">
        <f t="shared" si="7"/>
        <v>0</v>
      </c>
      <c r="BI93" s="161">
        <f t="shared" si="8"/>
        <v>0</v>
      </c>
      <c r="BJ93" s="17" t="s">
        <v>79</v>
      </c>
      <c r="BK93" s="161">
        <f t="shared" si="9"/>
        <v>0</v>
      </c>
      <c r="BL93" s="17" t="s">
        <v>143</v>
      </c>
      <c r="BM93" s="160" t="s">
        <v>768</v>
      </c>
    </row>
    <row r="94" spans="2:65" s="1" customFormat="1" ht="24" customHeight="1">
      <c r="B94" s="148"/>
      <c r="C94" s="149" t="s">
        <v>180</v>
      </c>
      <c r="D94" s="149" t="s">
        <v>138</v>
      </c>
      <c r="E94" s="150" t="s">
        <v>769</v>
      </c>
      <c r="F94" s="151" t="s">
        <v>770</v>
      </c>
      <c r="G94" s="152" t="s">
        <v>149</v>
      </c>
      <c r="H94" s="153">
        <v>22</v>
      </c>
      <c r="I94" s="154"/>
      <c r="J94" s="155">
        <f t="shared" si="0"/>
        <v>0</v>
      </c>
      <c r="K94" s="151" t="s">
        <v>142</v>
      </c>
      <c r="L94" s="32"/>
      <c r="M94" s="156" t="s">
        <v>3</v>
      </c>
      <c r="N94" s="157" t="s">
        <v>43</v>
      </c>
      <c r="O94" s="52"/>
      <c r="P94" s="158">
        <f t="shared" si="1"/>
        <v>0</v>
      </c>
      <c r="Q94" s="158">
        <v>0</v>
      </c>
      <c r="R94" s="158">
        <f t="shared" si="2"/>
        <v>0</v>
      </c>
      <c r="S94" s="158">
        <v>0.004</v>
      </c>
      <c r="T94" s="159">
        <f t="shared" si="3"/>
        <v>0.088</v>
      </c>
      <c r="AR94" s="160" t="s">
        <v>143</v>
      </c>
      <c r="AT94" s="160" t="s">
        <v>138</v>
      </c>
      <c r="AU94" s="160" t="s">
        <v>81</v>
      </c>
      <c r="AY94" s="17" t="s">
        <v>135</v>
      </c>
      <c r="BE94" s="161">
        <f t="shared" si="4"/>
        <v>0</v>
      </c>
      <c r="BF94" s="161">
        <f t="shared" si="5"/>
        <v>0</v>
      </c>
      <c r="BG94" s="161">
        <f t="shared" si="6"/>
        <v>0</v>
      </c>
      <c r="BH94" s="161">
        <f t="shared" si="7"/>
        <v>0</v>
      </c>
      <c r="BI94" s="161">
        <f t="shared" si="8"/>
        <v>0</v>
      </c>
      <c r="BJ94" s="17" t="s">
        <v>79</v>
      </c>
      <c r="BK94" s="161">
        <f t="shared" si="9"/>
        <v>0</v>
      </c>
      <c r="BL94" s="17" t="s">
        <v>143</v>
      </c>
      <c r="BM94" s="160" t="s">
        <v>771</v>
      </c>
    </row>
    <row r="95" spans="2:65" s="1" customFormat="1" ht="24" customHeight="1">
      <c r="B95" s="148"/>
      <c r="C95" s="149" t="s">
        <v>158</v>
      </c>
      <c r="D95" s="149" t="s">
        <v>138</v>
      </c>
      <c r="E95" s="150" t="s">
        <v>772</v>
      </c>
      <c r="F95" s="151" t="s">
        <v>773</v>
      </c>
      <c r="G95" s="152" t="s">
        <v>149</v>
      </c>
      <c r="H95" s="153">
        <v>47</v>
      </c>
      <c r="I95" s="154"/>
      <c r="J95" s="155">
        <f t="shared" si="0"/>
        <v>0</v>
      </c>
      <c r="K95" s="151" t="s">
        <v>142</v>
      </c>
      <c r="L95" s="32"/>
      <c r="M95" s="156" t="s">
        <v>3</v>
      </c>
      <c r="N95" s="157" t="s">
        <v>43</v>
      </c>
      <c r="O95" s="52"/>
      <c r="P95" s="158">
        <f t="shared" si="1"/>
        <v>0</v>
      </c>
      <c r="Q95" s="158">
        <v>0</v>
      </c>
      <c r="R95" s="158">
        <f t="shared" si="2"/>
        <v>0</v>
      </c>
      <c r="S95" s="158">
        <v>0.006</v>
      </c>
      <c r="T95" s="159">
        <f t="shared" si="3"/>
        <v>0.28200000000000003</v>
      </c>
      <c r="AR95" s="160" t="s">
        <v>143</v>
      </c>
      <c r="AT95" s="160" t="s">
        <v>138</v>
      </c>
      <c r="AU95" s="160" t="s">
        <v>81</v>
      </c>
      <c r="AY95" s="17" t="s">
        <v>135</v>
      </c>
      <c r="BE95" s="161">
        <f t="shared" si="4"/>
        <v>0</v>
      </c>
      <c r="BF95" s="161">
        <f t="shared" si="5"/>
        <v>0</v>
      </c>
      <c r="BG95" s="161">
        <f t="shared" si="6"/>
        <v>0</v>
      </c>
      <c r="BH95" s="161">
        <f t="shared" si="7"/>
        <v>0</v>
      </c>
      <c r="BI95" s="161">
        <f t="shared" si="8"/>
        <v>0</v>
      </c>
      <c r="BJ95" s="17" t="s">
        <v>79</v>
      </c>
      <c r="BK95" s="161">
        <f t="shared" si="9"/>
        <v>0</v>
      </c>
      <c r="BL95" s="17" t="s">
        <v>143</v>
      </c>
      <c r="BM95" s="160" t="s">
        <v>774</v>
      </c>
    </row>
    <row r="96" spans="2:65" s="1" customFormat="1" ht="24" customHeight="1">
      <c r="B96" s="148"/>
      <c r="C96" s="149" t="s">
        <v>202</v>
      </c>
      <c r="D96" s="149" t="s">
        <v>138</v>
      </c>
      <c r="E96" s="150" t="s">
        <v>775</v>
      </c>
      <c r="F96" s="151" t="s">
        <v>776</v>
      </c>
      <c r="G96" s="152" t="s">
        <v>149</v>
      </c>
      <c r="H96" s="153">
        <v>6</v>
      </c>
      <c r="I96" s="154"/>
      <c r="J96" s="155">
        <f t="shared" si="0"/>
        <v>0</v>
      </c>
      <c r="K96" s="151" t="s">
        <v>142</v>
      </c>
      <c r="L96" s="32"/>
      <c r="M96" s="156" t="s">
        <v>3</v>
      </c>
      <c r="N96" s="157" t="s">
        <v>43</v>
      </c>
      <c r="O96" s="52"/>
      <c r="P96" s="158">
        <f t="shared" si="1"/>
        <v>0</v>
      </c>
      <c r="Q96" s="158">
        <v>0</v>
      </c>
      <c r="R96" s="158">
        <f t="shared" si="2"/>
        <v>0</v>
      </c>
      <c r="S96" s="158">
        <v>0.013</v>
      </c>
      <c r="T96" s="159">
        <f t="shared" si="3"/>
        <v>0.078</v>
      </c>
      <c r="AR96" s="160" t="s">
        <v>143</v>
      </c>
      <c r="AT96" s="160" t="s">
        <v>138</v>
      </c>
      <c r="AU96" s="160" t="s">
        <v>81</v>
      </c>
      <c r="AY96" s="17" t="s">
        <v>135</v>
      </c>
      <c r="BE96" s="161">
        <f t="shared" si="4"/>
        <v>0</v>
      </c>
      <c r="BF96" s="161">
        <f t="shared" si="5"/>
        <v>0</v>
      </c>
      <c r="BG96" s="161">
        <f t="shared" si="6"/>
        <v>0</v>
      </c>
      <c r="BH96" s="161">
        <f t="shared" si="7"/>
        <v>0</v>
      </c>
      <c r="BI96" s="161">
        <f t="shared" si="8"/>
        <v>0</v>
      </c>
      <c r="BJ96" s="17" t="s">
        <v>79</v>
      </c>
      <c r="BK96" s="161">
        <f t="shared" si="9"/>
        <v>0</v>
      </c>
      <c r="BL96" s="17" t="s">
        <v>143</v>
      </c>
      <c r="BM96" s="160" t="s">
        <v>777</v>
      </c>
    </row>
    <row r="97" spans="2:63" s="11" customFormat="1" ht="25.9" customHeight="1">
      <c r="B97" s="135"/>
      <c r="D97" s="136" t="s">
        <v>71</v>
      </c>
      <c r="E97" s="137" t="s">
        <v>267</v>
      </c>
      <c r="F97" s="137" t="s">
        <v>268</v>
      </c>
      <c r="I97" s="138"/>
      <c r="J97" s="139">
        <f>BK97</f>
        <v>0</v>
      </c>
      <c r="L97" s="135"/>
      <c r="M97" s="140"/>
      <c r="N97" s="141"/>
      <c r="O97" s="141"/>
      <c r="P97" s="142">
        <f>P98+P114+P207</f>
        <v>0</v>
      </c>
      <c r="Q97" s="141"/>
      <c r="R97" s="142">
        <f>R98+R114+R207</f>
        <v>1.4131985</v>
      </c>
      <c r="S97" s="141"/>
      <c r="T97" s="143">
        <f>T98+T114+T207</f>
        <v>0</v>
      </c>
      <c r="AR97" s="136" t="s">
        <v>81</v>
      </c>
      <c r="AT97" s="144" t="s">
        <v>71</v>
      </c>
      <c r="AU97" s="144" t="s">
        <v>72</v>
      </c>
      <c r="AY97" s="136" t="s">
        <v>135</v>
      </c>
      <c r="BK97" s="145">
        <f>BK98+BK114+BK207</f>
        <v>0</v>
      </c>
    </row>
    <row r="98" spans="2:63" s="11" customFormat="1" ht="22.9" customHeight="1">
      <c r="B98" s="135"/>
      <c r="D98" s="136" t="s">
        <v>71</v>
      </c>
      <c r="E98" s="146" t="s">
        <v>778</v>
      </c>
      <c r="F98" s="146" t="s">
        <v>779</v>
      </c>
      <c r="I98" s="138"/>
      <c r="J98" s="147">
        <f>BK98</f>
        <v>0</v>
      </c>
      <c r="L98" s="135"/>
      <c r="M98" s="140"/>
      <c r="N98" s="141"/>
      <c r="O98" s="141"/>
      <c r="P98" s="142">
        <f>SUM(P99:P113)</f>
        <v>0</v>
      </c>
      <c r="Q98" s="141"/>
      <c r="R98" s="142">
        <f>SUM(R99:R113)</f>
        <v>0.016959999999999996</v>
      </c>
      <c r="S98" s="141"/>
      <c r="T98" s="143">
        <f>SUM(T99:T113)</f>
        <v>0</v>
      </c>
      <c r="AR98" s="136" t="s">
        <v>81</v>
      </c>
      <c r="AT98" s="144" t="s">
        <v>71</v>
      </c>
      <c r="AU98" s="144" t="s">
        <v>79</v>
      </c>
      <c r="AY98" s="136" t="s">
        <v>135</v>
      </c>
      <c r="BK98" s="145">
        <f>SUM(BK99:BK113)</f>
        <v>0</v>
      </c>
    </row>
    <row r="99" spans="2:65" s="1" customFormat="1" ht="36" customHeight="1">
      <c r="B99" s="148"/>
      <c r="C99" s="188" t="s">
        <v>188</v>
      </c>
      <c r="D99" s="188" t="s">
        <v>292</v>
      </c>
      <c r="E99" s="189" t="s">
        <v>780</v>
      </c>
      <c r="F99" s="190" t="s">
        <v>781</v>
      </c>
      <c r="G99" s="191" t="s">
        <v>141</v>
      </c>
      <c r="H99" s="192">
        <v>1</v>
      </c>
      <c r="I99" s="193"/>
      <c r="J99" s="194">
        <f aca="true" t="shared" si="10" ref="J99:J113">ROUND(I99*H99,2)</f>
        <v>0</v>
      </c>
      <c r="K99" s="190" t="s">
        <v>3</v>
      </c>
      <c r="L99" s="195"/>
      <c r="M99" s="196" t="s">
        <v>3</v>
      </c>
      <c r="N99" s="197" t="s">
        <v>43</v>
      </c>
      <c r="O99" s="52"/>
      <c r="P99" s="158">
        <f aca="true" t="shared" si="11" ref="P99:P113">O99*H99</f>
        <v>0</v>
      </c>
      <c r="Q99" s="158">
        <v>0.00147</v>
      </c>
      <c r="R99" s="158">
        <f aca="true" t="shared" si="12" ref="R99:R113">Q99*H99</f>
        <v>0.00147</v>
      </c>
      <c r="S99" s="158">
        <v>0</v>
      </c>
      <c r="T99" s="159">
        <f aca="true" t="shared" si="13" ref="T99:T113">S99*H99</f>
        <v>0</v>
      </c>
      <c r="AR99" s="160" t="s">
        <v>295</v>
      </c>
      <c r="AT99" s="160" t="s">
        <v>292</v>
      </c>
      <c r="AU99" s="160" t="s">
        <v>81</v>
      </c>
      <c r="AY99" s="17" t="s">
        <v>135</v>
      </c>
      <c r="BE99" s="161">
        <f aca="true" t="shared" si="14" ref="BE99:BE113">IF(N99="základní",J99,0)</f>
        <v>0</v>
      </c>
      <c r="BF99" s="161">
        <f aca="true" t="shared" si="15" ref="BF99:BF113">IF(N99="snížená",J99,0)</f>
        <v>0</v>
      </c>
      <c r="BG99" s="161">
        <f aca="true" t="shared" si="16" ref="BG99:BG113">IF(N99="zákl. přenesená",J99,0)</f>
        <v>0</v>
      </c>
      <c r="BH99" s="161">
        <f aca="true" t="shared" si="17" ref="BH99:BH113">IF(N99="sníž. přenesená",J99,0)</f>
        <v>0</v>
      </c>
      <c r="BI99" s="161">
        <f aca="true" t="shared" si="18" ref="BI99:BI113">IF(N99="nulová",J99,0)</f>
        <v>0</v>
      </c>
      <c r="BJ99" s="17" t="s">
        <v>79</v>
      </c>
      <c r="BK99" s="161">
        <f aca="true" t="shared" si="19" ref="BK99:BK113">ROUND(I99*H99,2)</f>
        <v>0</v>
      </c>
      <c r="BL99" s="17" t="s">
        <v>176</v>
      </c>
      <c r="BM99" s="160" t="s">
        <v>782</v>
      </c>
    </row>
    <row r="100" spans="2:65" s="1" customFormat="1" ht="16.5" customHeight="1">
      <c r="B100" s="148"/>
      <c r="C100" s="188" t="s">
        <v>200</v>
      </c>
      <c r="D100" s="188" t="s">
        <v>292</v>
      </c>
      <c r="E100" s="189" t="s">
        <v>783</v>
      </c>
      <c r="F100" s="190" t="s">
        <v>784</v>
      </c>
      <c r="G100" s="191" t="s">
        <v>785</v>
      </c>
      <c r="H100" s="192">
        <v>1</v>
      </c>
      <c r="I100" s="193"/>
      <c r="J100" s="194">
        <f t="shared" si="10"/>
        <v>0</v>
      </c>
      <c r="K100" s="190" t="s">
        <v>3</v>
      </c>
      <c r="L100" s="195"/>
      <c r="M100" s="196" t="s">
        <v>3</v>
      </c>
      <c r="N100" s="197" t="s">
        <v>43</v>
      </c>
      <c r="O100" s="52"/>
      <c r="P100" s="158">
        <f t="shared" si="11"/>
        <v>0</v>
      </c>
      <c r="Q100" s="158">
        <v>0</v>
      </c>
      <c r="R100" s="158">
        <f t="shared" si="12"/>
        <v>0</v>
      </c>
      <c r="S100" s="158">
        <v>0</v>
      </c>
      <c r="T100" s="159">
        <f t="shared" si="13"/>
        <v>0</v>
      </c>
      <c r="AR100" s="160" t="s">
        <v>295</v>
      </c>
      <c r="AT100" s="160" t="s">
        <v>292</v>
      </c>
      <c r="AU100" s="160" t="s">
        <v>81</v>
      </c>
      <c r="AY100" s="17" t="s">
        <v>135</v>
      </c>
      <c r="BE100" s="161">
        <f t="shared" si="14"/>
        <v>0</v>
      </c>
      <c r="BF100" s="161">
        <f t="shared" si="15"/>
        <v>0</v>
      </c>
      <c r="BG100" s="161">
        <f t="shared" si="16"/>
        <v>0</v>
      </c>
      <c r="BH100" s="161">
        <f t="shared" si="17"/>
        <v>0</v>
      </c>
      <c r="BI100" s="161">
        <f t="shared" si="18"/>
        <v>0</v>
      </c>
      <c r="BJ100" s="17" t="s">
        <v>79</v>
      </c>
      <c r="BK100" s="161">
        <f t="shared" si="19"/>
        <v>0</v>
      </c>
      <c r="BL100" s="17" t="s">
        <v>176</v>
      </c>
      <c r="BM100" s="160" t="s">
        <v>786</v>
      </c>
    </row>
    <row r="101" spans="2:65" s="1" customFormat="1" ht="16.5" customHeight="1">
      <c r="B101" s="148"/>
      <c r="C101" s="188" t="s">
        <v>218</v>
      </c>
      <c r="D101" s="188" t="s">
        <v>292</v>
      </c>
      <c r="E101" s="189" t="s">
        <v>787</v>
      </c>
      <c r="F101" s="190" t="s">
        <v>788</v>
      </c>
      <c r="G101" s="191" t="s">
        <v>141</v>
      </c>
      <c r="H101" s="192">
        <v>7</v>
      </c>
      <c r="I101" s="193"/>
      <c r="J101" s="194">
        <f t="shared" si="10"/>
        <v>0</v>
      </c>
      <c r="K101" s="190" t="s">
        <v>142</v>
      </c>
      <c r="L101" s="195"/>
      <c r="M101" s="196" t="s">
        <v>3</v>
      </c>
      <c r="N101" s="197" t="s">
        <v>43</v>
      </c>
      <c r="O101" s="52"/>
      <c r="P101" s="158">
        <f t="shared" si="11"/>
        <v>0</v>
      </c>
      <c r="Q101" s="158">
        <v>0.0004</v>
      </c>
      <c r="R101" s="158">
        <f t="shared" si="12"/>
        <v>0.0028</v>
      </c>
      <c r="S101" s="158">
        <v>0</v>
      </c>
      <c r="T101" s="159">
        <f t="shared" si="13"/>
        <v>0</v>
      </c>
      <c r="AR101" s="160" t="s">
        <v>295</v>
      </c>
      <c r="AT101" s="160" t="s">
        <v>292</v>
      </c>
      <c r="AU101" s="160" t="s">
        <v>81</v>
      </c>
      <c r="AY101" s="17" t="s">
        <v>135</v>
      </c>
      <c r="BE101" s="161">
        <f t="shared" si="14"/>
        <v>0</v>
      </c>
      <c r="BF101" s="161">
        <f t="shared" si="15"/>
        <v>0</v>
      </c>
      <c r="BG101" s="161">
        <f t="shared" si="16"/>
        <v>0</v>
      </c>
      <c r="BH101" s="161">
        <f t="shared" si="17"/>
        <v>0</v>
      </c>
      <c r="BI101" s="161">
        <f t="shared" si="18"/>
        <v>0</v>
      </c>
      <c r="BJ101" s="17" t="s">
        <v>79</v>
      </c>
      <c r="BK101" s="161">
        <f t="shared" si="19"/>
        <v>0</v>
      </c>
      <c r="BL101" s="17" t="s">
        <v>176</v>
      </c>
      <c r="BM101" s="160" t="s">
        <v>789</v>
      </c>
    </row>
    <row r="102" spans="2:65" s="1" customFormat="1" ht="16.5" customHeight="1">
      <c r="B102" s="148"/>
      <c r="C102" s="188" t="s">
        <v>223</v>
      </c>
      <c r="D102" s="188" t="s">
        <v>292</v>
      </c>
      <c r="E102" s="189" t="s">
        <v>790</v>
      </c>
      <c r="F102" s="190" t="s">
        <v>791</v>
      </c>
      <c r="G102" s="191" t="s">
        <v>141</v>
      </c>
      <c r="H102" s="192">
        <v>1</v>
      </c>
      <c r="I102" s="193"/>
      <c r="J102" s="194">
        <f t="shared" si="10"/>
        <v>0</v>
      </c>
      <c r="K102" s="190" t="s">
        <v>142</v>
      </c>
      <c r="L102" s="195"/>
      <c r="M102" s="196" t="s">
        <v>3</v>
      </c>
      <c r="N102" s="197" t="s">
        <v>43</v>
      </c>
      <c r="O102" s="52"/>
      <c r="P102" s="158">
        <f t="shared" si="11"/>
        <v>0</v>
      </c>
      <c r="Q102" s="158">
        <v>0.0004</v>
      </c>
      <c r="R102" s="158">
        <f t="shared" si="12"/>
        <v>0.0004</v>
      </c>
      <c r="S102" s="158">
        <v>0</v>
      </c>
      <c r="T102" s="159">
        <f t="shared" si="13"/>
        <v>0</v>
      </c>
      <c r="AR102" s="160" t="s">
        <v>295</v>
      </c>
      <c r="AT102" s="160" t="s">
        <v>292</v>
      </c>
      <c r="AU102" s="160" t="s">
        <v>81</v>
      </c>
      <c r="AY102" s="17" t="s">
        <v>135</v>
      </c>
      <c r="BE102" s="161">
        <f t="shared" si="14"/>
        <v>0</v>
      </c>
      <c r="BF102" s="161">
        <f t="shared" si="15"/>
        <v>0</v>
      </c>
      <c r="BG102" s="161">
        <f t="shared" si="16"/>
        <v>0</v>
      </c>
      <c r="BH102" s="161">
        <f t="shared" si="17"/>
        <v>0</v>
      </c>
      <c r="BI102" s="161">
        <f t="shared" si="18"/>
        <v>0</v>
      </c>
      <c r="BJ102" s="17" t="s">
        <v>79</v>
      </c>
      <c r="BK102" s="161">
        <f t="shared" si="19"/>
        <v>0</v>
      </c>
      <c r="BL102" s="17" t="s">
        <v>176</v>
      </c>
      <c r="BM102" s="160" t="s">
        <v>792</v>
      </c>
    </row>
    <row r="103" spans="2:65" s="1" customFormat="1" ht="16.5" customHeight="1">
      <c r="B103" s="148"/>
      <c r="C103" s="188" t="s">
        <v>228</v>
      </c>
      <c r="D103" s="188" t="s">
        <v>292</v>
      </c>
      <c r="E103" s="189" t="s">
        <v>793</v>
      </c>
      <c r="F103" s="190" t="s">
        <v>794</v>
      </c>
      <c r="G103" s="191" t="s">
        <v>141</v>
      </c>
      <c r="H103" s="192">
        <v>2</v>
      </c>
      <c r="I103" s="193"/>
      <c r="J103" s="194">
        <f t="shared" si="10"/>
        <v>0</v>
      </c>
      <c r="K103" s="190" t="s">
        <v>142</v>
      </c>
      <c r="L103" s="195"/>
      <c r="M103" s="196" t="s">
        <v>3</v>
      </c>
      <c r="N103" s="197" t="s">
        <v>43</v>
      </c>
      <c r="O103" s="52"/>
      <c r="P103" s="158">
        <f t="shared" si="11"/>
        <v>0</v>
      </c>
      <c r="Q103" s="158">
        <v>0.0004</v>
      </c>
      <c r="R103" s="158">
        <f t="shared" si="12"/>
        <v>0.0008</v>
      </c>
      <c r="S103" s="158">
        <v>0</v>
      </c>
      <c r="T103" s="159">
        <f t="shared" si="13"/>
        <v>0</v>
      </c>
      <c r="AR103" s="160" t="s">
        <v>295</v>
      </c>
      <c r="AT103" s="160" t="s">
        <v>292</v>
      </c>
      <c r="AU103" s="160" t="s">
        <v>81</v>
      </c>
      <c r="AY103" s="17" t="s">
        <v>135</v>
      </c>
      <c r="BE103" s="161">
        <f t="shared" si="14"/>
        <v>0</v>
      </c>
      <c r="BF103" s="161">
        <f t="shared" si="15"/>
        <v>0</v>
      </c>
      <c r="BG103" s="161">
        <f t="shared" si="16"/>
        <v>0</v>
      </c>
      <c r="BH103" s="161">
        <f t="shared" si="17"/>
        <v>0</v>
      </c>
      <c r="BI103" s="161">
        <f t="shared" si="18"/>
        <v>0</v>
      </c>
      <c r="BJ103" s="17" t="s">
        <v>79</v>
      </c>
      <c r="BK103" s="161">
        <f t="shared" si="19"/>
        <v>0</v>
      </c>
      <c r="BL103" s="17" t="s">
        <v>176</v>
      </c>
      <c r="BM103" s="160" t="s">
        <v>795</v>
      </c>
    </row>
    <row r="104" spans="2:65" s="1" customFormat="1" ht="24" customHeight="1">
      <c r="B104" s="148"/>
      <c r="C104" s="188" t="s">
        <v>232</v>
      </c>
      <c r="D104" s="188" t="s">
        <v>292</v>
      </c>
      <c r="E104" s="189" t="s">
        <v>796</v>
      </c>
      <c r="F104" s="190" t="s">
        <v>797</v>
      </c>
      <c r="G104" s="191" t="s">
        <v>141</v>
      </c>
      <c r="H104" s="192">
        <v>13</v>
      </c>
      <c r="I104" s="193"/>
      <c r="J104" s="194">
        <f t="shared" si="10"/>
        <v>0</v>
      </c>
      <c r="K104" s="190" t="s">
        <v>3</v>
      </c>
      <c r="L104" s="195"/>
      <c r="M104" s="196" t="s">
        <v>3</v>
      </c>
      <c r="N104" s="197" t="s">
        <v>43</v>
      </c>
      <c r="O104" s="52"/>
      <c r="P104" s="158">
        <f t="shared" si="11"/>
        <v>0</v>
      </c>
      <c r="Q104" s="158">
        <v>0.00047</v>
      </c>
      <c r="R104" s="158">
        <f t="shared" si="12"/>
        <v>0.00611</v>
      </c>
      <c r="S104" s="158">
        <v>0</v>
      </c>
      <c r="T104" s="159">
        <f t="shared" si="13"/>
        <v>0</v>
      </c>
      <c r="AR104" s="160" t="s">
        <v>295</v>
      </c>
      <c r="AT104" s="160" t="s">
        <v>292</v>
      </c>
      <c r="AU104" s="160" t="s">
        <v>81</v>
      </c>
      <c r="AY104" s="17" t="s">
        <v>135</v>
      </c>
      <c r="BE104" s="161">
        <f t="shared" si="14"/>
        <v>0</v>
      </c>
      <c r="BF104" s="161">
        <f t="shared" si="15"/>
        <v>0</v>
      </c>
      <c r="BG104" s="161">
        <f t="shared" si="16"/>
        <v>0</v>
      </c>
      <c r="BH104" s="161">
        <f t="shared" si="17"/>
        <v>0</v>
      </c>
      <c r="BI104" s="161">
        <f t="shared" si="18"/>
        <v>0</v>
      </c>
      <c r="BJ104" s="17" t="s">
        <v>79</v>
      </c>
      <c r="BK104" s="161">
        <f t="shared" si="19"/>
        <v>0</v>
      </c>
      <c r="BL104" s="17" t="s">
        <v>176</v>
      </c>
      <c r="BM104" s="160" t="s">
        <v>798</v>
      </c>
    </row>
    <row r="105" spans="2:65" s="1" customFormat="1" ht="24" customHeight="1">
      <c r="B105" s="148"/>
      <c r="C105" s="188" t="s">
        <v>237</v>
      </c>
      <c r="D105" s="188" t="s">
        <v>292</v>
      </c>
      <c r="E105" s="189" t="s">
        <v>799</v>
      </c>
      <c r="F105" s="190" t="s">
        <v>800</v>
      </c>
      <c r="G105" s="191" t="s">
        <v>141</v>
      </c>
      <c r="H105" s="192">
        <v>9</v>
      </c>
      <c r="I105" s="193"/>
      <c r="J105" s="194">
        <f t="shared" si="10"/>
        <v>0</v>
      </c>
      <c r="K105" s="190" t="s">
        <v>3</v>
      </c>
      <c r="L105" s="195"/>
      <c r="M105" s="196" t="s">
        <v>3</v>
      </c>
      <c r="N105" s="197" t="s">
        <v>43</v>
      </c>
      <c r="O105" s="52"/>
      <c r="P105" s="158">
        <f t="shared" si="11"/>
        <v>0</v>
      </c>
      <c r="Q105" s="158">
        <v>0.00047</v>
      </c>
      <c r="R105" s="158">
        <f t="shared" si="12"/>
        <v>0.00423</v>
      </c>
      <c r="S105" s="158">
        <v>0</v>
      </c>
      <c r="T105" s="159">
        <f t="shared" si="13"/>
        <v>0</v>
      </c>
      <c r="AR105" s="160" t="s">
        <v>295</v>
      </c>
      <c r="AT105" s="160" t="s">
        <v>292</v>
      </c>
      <c r="AU105" s="160" t="s">
        <v>81</v>
      </c>
      <c r="AY105" s="17" t="s">
        <v>135</v>
      </c>
      <c r="BE105" s="161">
        <f t="shared" si="14"/>
        <v>0</v>
      </c>
      <c r="BF105" s="161">
        <f t="shared" si="15"/>
        <v>0</v>
      </c>
      <c r="BG105" s="161">
        <f t="shared" si="16"/>
        <v>0</v>
      </c>
      <c r="BH105" s="161">
        <f t="shared" si="17"/>
        <v>0</v>
      </c>
      <c r="BI105" s="161">
        <f t="shared" si="18"/>
        <v>0</v>
      </c>
      <c r="BJ105" s="17" t="s">
        <v>79</v>
      </c>
      <c r="BK105" s="161">
        <f t="shared" si="19"/>
        <v>0</v>
      </c>
      <c r="BL105" s="17" t="s">
        <v>176</v>
      </c>
      <c r="BM105" s="160" t="s">
        <v>801</v>
      </c>
    </row>
    <row r="106" spans="2:65" s="1" customFormat="1" ht="24" customHeight="1">
      <c r="B106" s="148"/>
      <c r="C106" s="188" t="s">
        <v>9</v>
      </c>
      <c r="D106" s="188" t="s">
        <v>292</v>
      </c>
      <c r="E106" s="189" t="s">
        <v>802</v>
      </c>
      <c r="F106" s="190" t="s">
        <v>803</v>
      </c>
      <c r="G106" s="191" t="s">
        <v>141</v>
      </c>
      <c r="H106" s="192">
        <v>60</v>
      </c>
      <c r="I106" s="193"/>
      <c r="J106" s="194">
        <f t="shared" si="10"/>
        <v>0</v>
      </c>
      <c r="K106" s="190" t="s">
        <v>142</v>
      </c>
      <c r="L106" s="195"/>
      <c r="M106" s="196" t="s">
        <v>3</v>
      </c>
      <c r="N106" s="197" t="s">
        <v>43</v>
      </c>
      <c r="O106" s="52"/>
      <c r="P106" s="158">
        <f t="shared" si="11"/>
        <v>0</v>
      </c>
      <c r="Q106" s="158">
        <v>1E-05</v>
      </c>
      <c r="R106" s="158">
        <f t="shared" si="12"/>
        <v>0.0006000000000000001</v>
      </c>
      <c r="S106" s="158">
        <v>0</v>
      </c>
      <c r="T106" s="159">
        <f t="shared" si="13"/>
        <v>0</v>
      </c>
      <c r="AR106" s="160" t="s">
        <v>295</v>
      </c>
      <c r="AT106" s="160" t="s">
        <v>292</v>
      </c>
      <c r="AU106" s="160" t="s">
        <v>81</v>
      </c>
      <c r="AY106" s="17" t="s">
        <v>135</v>
      </c>
      <c r="BE106" s="161">
        <f t="shared" si="14"/>
        <v>0</v>
      </c>
      <c r="BF106" s="161">
        <f t="shared" si="15"/>
        <v>0</v>
      </c>
      <c r="BG106" s="161">
        <f t="shared" si="16"/>
        <v>0</v>
      </c>
      <c r="BH106" s="161">
        <f t="shared" si="17"/>
        <v>0</v>
      </c>
      <c r="BI106" s="161">
        <f t="shared" si="18"/>
        <v>0</v>
      </c>
      <c r="BJ106" s="17" t="s">
        <v>79</v>
      </c>
      <c r="BK106" s="161">
        <f t="shared" si="19"/>
        <v>0</v>
      </c>
      <c r="BL106" s="17" t="s">
        <v>176</v>
      </c>
      <c r="BM106" s="160" t="s">
        <v>804</v>
      </c>
    </row>
    <row r="107" spans="2:65" s="1" customFormat="1" ht="24" customHeight="1">
      <c r="B107" s="148"/>
      <c r="C107" s="188" t="s">
        <v>176</v>
      </c>
      <c r="D107" s="188" t="s">
        <v>292</v>
      </c>
      <c r="E107" s="189" t="s">
        <v>805</v>
      </c>
      <c r="F107" s="190" t="s">
        <v>806</v>
      </c>
      <c r="G107" s="191" t="s">
        <v>141</v>
      </c>
      <c r="H107" s="192">
        <v>3</v>
      </c>
      <c r="I107" s="193"/>
      <c r="J107" s="194">
        <f t="shared" si="10"/>
        <v>0</v>
      </c>
      <c r="K107" s="190" t="s">
        <v>142</v>
      </c>
      <c r="L107" s="195"/>
      <c r="M107" s="196" t="s">
        <v>3</v>
      </c>
      <c r="N107" s="197" t="s">
        <v>43</v>
      </c>
      <c r="O107" s="52"/>
      <c r="P107" s="158">
        <f t="shared" si="11"/>
        <v>0</v>
      </c>
      <c r="Q107" s="158">
        <v>4E-05</v>
      </c>
      <c r="R107" s="158">
        <f t="shared" si="12"/>
        <v>0.00012000000000000002</v>
      </c>
      <c r="S107" s="158">
        <v>0</v>
      </c>
      <c r="T107" s="159">
        <f t="shared" si="13"/>
        <v>0</v>
      </c>
      <c r="AR107" s="160" t="s">
        <v>295</v>
      </c>
      <c r="AT107" s="160" t="s">
        <v>292</v>
      </c>
      <c r="AU107" s="160" t="s">
        <v>81</v>
      </c>
      <c r="AY107" s="17" t="s">
        <v>135</v>
      </c>
      <c r="BE107" s="161">
        <f t="shared" si="14"/>
        <v>0</v>
      </c>
      <c r="BF107" s="161">
        <f t="shared" si="15"/>
        <v>0</v>
      </c>
      <c r="BG107" s="161">
        <f t="shared" si="16"/>
        <v>0</v>
      </c>
      <c r="BH107" s="161">
        <f t="shared" si="17"/>
        <v>0</v>
      </c>
      <c r="BI107" s="161">
        <f t="shared" si="18"/>
        <v>0</v>
      </c>
      <c r="BJ107" s="17" t="s">
        <v>79</v>
      </c>
      <c r="BK107" s="161">
        <f t="shared" si="19"/>
        <v>0</v>
      </c>
      <c r="BL107" s="17" t="s">
        <v>176</v>
      </c>
      <c r="BM107" s="160" t="s">
        <v>807</v>
      </c>
    </row>
    <row r="108" spans="2:65" s="1" customFormat="1" ht="16.5" customHeight="1">
      <c r="B108" s="148"/>
      <c r="C108" s="188" t="s">
        <v>250</v>
      </c>
      <c r="D108" s="188" t="s">
        <v>292</v>
      </c>
      <c r="E108" s="189" t="s">
        <v>808</v>
      </c>
      <c r="F108" s="190" t="s">
        <v>809</v>
      </c>
      <c r="G108" s="191" t="s">
        <v>141</v>
      </c>
      <c r="H108" s="192">
        <v>1</v>
      </c>
      <c r="I108" s="193"/>
      <c r="J108" s="194">
        <f t="shared" si="10"/>
        <v>0</v>
      </c>
      <c r="K108" s="190" t="s">
        <v>3</v>
      </c>
      <c r="L108" s="195"/>
      <c r="M108" s="196" t="s">
        <v>3</v>
      </c>
      <c r="N108" s="197" t="s">
        <v>43</v>
      </c>
      <c r="O108" s="52"/>
      <c r="P108" s="158">
        <f t="shared" si="11"/>
        <v>0</v>
      </c>
      <c r="Q108" s="158">
        <v>4E-05</v>
      </c>
      <c r="R108" s="158">
        <f t="shared" si="12"/>
        <v>4E-05</v>
      </c>
      <c r="S108" s="158">
        <v>0</v>
      </c>
      <c r="T108" s="159">
        <f t="shared" si="13"/>
        <v>0</v>
      </c>
      <c r="AR108" s="160" t="s">
        <v>295</v>
      </c>
      <c r="AT108" s="160" t="s">
        <v>292</v>
      </c>
      <c r="AU108" s="160" t="s">
        <v>81</v>
      </c>
      <c r="AY108" s="17" t="s">
        <v>135</v>
      </c>
      <c r="BE108" s="161">
        <f t="shared" si="14"/>
        <v>0</v>
      </c>
      <c r="BF108" s="161">
        <f t="shared" si="15"/>
        <v>0</v>
      </c>
      <c r="BG108" s="161">
        <f t="shared" si="16"/>
        <v>0</v>
      </c>
      <c r="BH108" s="161">
        <f t="shared" si="17"/>
        <v>0</v>
      </c>
      <c r="BI108" s="161">
        <f t="shared" si="18"/>
        <v>0</v>
      </c>
      <c r="BJ108" s="17" t="s">
        <v>79</v>
      </c>
      <c r="BK108" s="161">
        <f t="shared" si="19"/>
        <v>0</v>
      </c>
      <c r="BL108" s="17" t="s">
        <v>176</v>
      </c>
      <c r="BM108" s="160" t="s">
        <v>810</v>
      </c>
    </row>
    <row r="109" spans="2:65" s="1" customFormat="1" ht="16.5" customHeight="1">
      <c r="B109" s="148"/>
      <c r="C109" s="188" t="s">
        <v>257</v>
      </c>
      <c r="D109" s="188" t="s">
        <v>292</v>
      </c>
      <c r="E109" s="189" t="s">
        <v>811</v>
      </c>
      <c r="F109" s="190" t="s">
        <v>812</v>
      </c>
      <c r="G109" s="191" t="s">
        <v>141</v>
      </c>
      <c r="H109" s="192">
        <v>1</v>
      </c>
      <c r="I109" s="193"/>
      <c r="J109" s="194">
        <f t="shared" si="10"/>
        <v>0</v>
      </c>
      <c r="K109" s="190" t="s">
        <v>3</v>
      </c>
      <c r="L109" s="195"/>
      <c r="M109" s="196" t="s">
        <v>3</v>
      </c>
      <c r="N109" s="197" t="s">
        <v>43</v>
      </c>
      <c r="O109" s="52"/>
      <c r="P109" s="158">
        <f t="shared" si="11"/>
        <v>0</v>
      </c>
      <c r="Q109" s="158">
        <v>4E-05</v>
      </c>
      <c r="R109" s="158">
        <f t="shared" si="12"/>
        <v>4E-05</v>
      </c>
      <c r="S109" s="158">
        <v>0</v>
      </c>
      <c r="T109" s="159">
        <f t="shared" si="13"/>
        <v>0</v>
      </c>
      <c r="AR109" s="160" t="s">
        <v>295</v>
      </c>
      <c r="AT109" s="160" t="s">
        <v>292</v>
      </c>
      <c r="AU109" s="160" t="s">
        <v>81</v>
      </c>
      <c r="AY109" s="17" t="s">
        <v>135</v>
      </c>
      <c r="BE109" s="161">
        <f t="shared" si="14"/>
        <v>0</v>
      </c>
      <c r="BF109" s="161">
        <f t="shared" si="15"/>
        <v>0</v>
      </c>
      <c r="BG109" s="161">
        <f t="shared" si="16"/>
        <v>0</v>
      </c>
      <c r="BH109" s="161">
        <f t="shared" si="17"/>
        <v>0</v>
      </c>
      <c r="BI109" s="161">
        <f t="shared" si="18"/>
        <v>0</v>
      </c>
      <c r="BJ109" s="17" t="s">
        <v>79</v>
      </c>
      <c r="BK109" s="161">
        <f t="shared" si="19"/>
        <v>0</v>
      </c>
      <c r="BL109" s="17" t="s">
        <v>176</v>
      </c>
      <c r="BM109" s="160" t="s">
        <v>813</v>
      </c>
    </row>
    <row r="110" spans="2:65" s="1" customFormat="1" ht="24" customHeight="1">
      <c r="B110" s="148"/>
      <c r="C110" s="188" t="s">
        <v>263</v>
      </c>
      <c r="D110" s="188" t="s">
        <v>292</v>
      </c>
      <c r="E110" s="189" t="s">
        <v>814</v>
      </c>
      <c r="F110" s="190" t="s">
        <v>815</v>
      </c>
      <c r="G110" s="191" t="s">
        <v>141</v>
      </c>
      <c r="H110" s="192">
        <v>1</v>
      </c>
      <c r="I110" s="193"/>
      <c r="J110" s="194">
        <f t="shared" si="10"/>
        <v>0</v>
      </c>
      <c r="K110" s="190" t="s">
        <v>3</v>
      </c>
      <c r="L110" s="195"/>
      <c r="M110" s="196" t="s">
        <v>3</v>
      </c>
      <c r="N110" s="197" t="s">
        <v>43</v>
      </c>
      <c r="O110" s="52"/>
      <c r="P110" s="158">
        <f t="shared" si="11"/>
        <v>0</v>
      </c>
      <c r="Q110" s="158">
        <v>0.00035</v>
      </c>
      <c r="R110" s="158">
        <f t="shared" si="12"/>
        <v>0.00035</v>
      </c>
      <c r="S110" s="158">
        <v>0</v>
      </c>
      <c r="T110" s="159">
        <f t="shared" si="13"/>
        <v>0</v>
      </c>
      <c r="AR110" s="160" t="s">
        <v>295</v>
      </c>
      <c r="AT110" s="160" t="s">
        <v>292</v>
      </c>
      <c r="AU110" s="160" t="s">
        <v>81</v>
      </c>
      <c r="AY110" s="17" t="s">
        <v>135</v>
      </c>
      <c r="BE110" s="161">
        <f t="shared" si="14"/>
        <v>0</v>
      </c>
      <c r="BF110" s="161">
        <f t="shared" si="15"/>
        <v>0</v>
      </c>
      <c r="BG110" s="161">
        <f t="shared" si="16"/>
        <v>0</v>
      </c>
      <c r="BH110" s="161">
        <f t="shared" si="17"/>
        <v>0</v>
      </c>
      <c r="BI110" s="161">
        <f t="shared" si="18"/>
        <v>0</v>
      </c>
      <c r="BJ110" s="17" t="s">
        <v>79</v>
      </c>
      <c r="BK110" s="161">
        <f t="shared" si="19"/>
        <v>0</v>
      </c>
      <c r="BL110" s="17" t="s">
        <v>176</v>
      </c>
      <c r="BM110" s="160" t="s">
        <v>816</v>
      </c>
    </row>
    <row r="111" spans="2:65" s="1" customFormat="1" ht="16.5" customHeight="1">
      <c r="B111" s="148"/>
      <c r="C111" s="149" t="s">
        <v>271</v>
      </c>
      <c r="D111" s="149" t="s">
        <v>138</v>
      </c>
      <c r="E111" s="150" t="s">
        <v>817</v>
      </c>
      <c r="F111" s="151" t="s">
        <v>818</v>
      </c>
      <c r="G111" s="152" t="s">
        <v>141</v>
      </c>
      <c r="H111" s="153">
        <v>1</v>
      </c>
      <c r="I111" s="154"/>
      <c r="J111" s="155">
        <f t="shared" si="10"/>
        <v>0</v>
      </c>
      <c r="K111" s="151" t="s">
        <v>142</v>
      </c>
      <c r="L111" s="32"/>
      <c r="M111" s="156" t="s">
        <v>3</v>
      </c>
      <c r="N111" s="157" t="s">
        <v>43</v>
      </c>
      <c r="O111" s="52"/>
      <c r="P111" s="158">
        <f t="shared" si="11"/>
        <v>0</v>
      </c>
      <c r="Q111" s="158">
        <v>0</v>
      </c>
      <c r="R111" s="158">
        <f t="shared" si="12"/>
        <v>0</v>
      </c>
      <c r="S111" s="158">
        <v>0</v>
      </c>
      <c r="T111" s="159">
        <f t="shared" si="13"/>
        <v>0</v>
      </c>
      <c r="AR111" s="160" t="s">
        <v>176</v>
      </c>
      <c r="AT111" s="160" t="s">
        <v>138</v>
      </c>
      <c r="AU111" s="160" t="s">
        <v>81</v>
      </c>
      <c r="AY111" s="17" t="s">
        <v>135</v>
      </c>
      <c r="BE111" s="161">
        <f t="shared" si="14"/>
        <v>0</v>
      </c>
      <c r="BF111" s="161">
        <f t="shared" si="15"/>
        <v>0</v>
      </c>
      <c r="BG111" s="161">
        <f t="shared" si="16"/>
        <v>0</v>
      </c>
      <c r="BH111" s="161">
        <f t="shared" si="17"/>
        <v>0</v>
      </c>
      <c r="BI111" s="161">
        <f t="shared" si="18"/>
        <v>0</v>
      </c>
      <c r="BJ111" s="17" t="s">
        <v>79</v>
      </c>
      <c r="BK111" s="161">
        <f t="shared" si="19"/>
        <v>0</v>
      </c>
      <c r="BL111" s="17" t="s">
        <v>176</v>
      </c>
      <c r="BM111" s="160" t="s">
        <v>819</v>
      </c>
    </row>
    <row r="112" spans="2:65" s="1" customFormat="1" ht="16.5" customHeight="1">
      <c r="B112" s="148"/>
      <c r="C112" s="149" t="s">
        <v>8</v>
      </c>
      <c r="D112" s="149" t="s">
        <v>138</v>
      </c>
      <c r="E112" s="150" t="s">
        <v>820</v>
      </c>
      <c r="F112" s="151" t="s">
        <v>821</v>
      </c>
      <c r="G112" s="152" t="s">
        <v>822</v>
      </c>
      <c r="H112" s="153">
        <v>34</v>
      </c>
      <c r="I112" s="154"/>
      <c r="J112" s="155">
        <f t="shared" si="10"/>
        <v>0</v>
      </c>
      <c r="K112" s="151" t="s">
        <v>3</v>
      </c>
      <c r="L112" s="32"/>
      <c r="M112" s="156" t="s">
        <v>3</v>
      </c>
      <c r="N112" s="157" t="s">
        <v>43</v>
      </c>
      <c r="O112" s="52"/>
      <c r="P112" s="158">
        <f t="shared" si="11"/>
        <v>0</v>
      </c>
      <c r="Q112" s="158">
        <v>0</v>
      </c>
      <c r="R112" s="158">
        <f t="shared" si="12"/>
        <v>0</v>
      </c>
      <c r="S112" s="158">
        <v>0</v>
      </c>
      <c r="T112" s="159">
        <f t="shared" si="13"/>
        <v>0</v>
      </c>
      <c r="AR112" s="160" t="s">
        <v>176</v>
      </c>
      <c r="AT112" s="160" t="s">
        <v>138</v>
      </c>
      <c r="AU112" s="160" t="s">
        <v>81</v>
      </c>
      <c r="AY112" s="17" t="s">
        <v>135</v>
      </c>
      <c r="BE112" s="161">
        <f t="shared" si="14"/>
        <v>0</v>
      </c>
      <c r="BF112" s="161">
        <f t="shared" si="15"/>
        <v>0</v>
      </c>
      <c r="BG112" s="161">
        <f t="shared" si="16"/>
        <v>0</v>
      </c>
      <c r="BH112" s="161">
        <f t="shared" si="17"/>
        <v>0</v>
      </c>
      <c r="BI112" s="161">
        <f t="shared" si="18"/>
        <v>0</v>
      </c>
      <c r="BJ112" s="17" t="s">
        <v>79</v>
      </c>
      <c r="BK112" s="161">
        <f t="shared" si="19"/>
        <v>0</v>
      </c>
      <c r="BL112" s="17" t="s">
        <v>176</v>
      </c>
      <c r="BM112" s="160" t="s">
        <v>823</v>
      </c>
    </row>
    <row r="113" spans="2:65" s="1" customFormat="1" ht="16.5" customHeight="1">
      <c r="B113" s="148"/>
      <c r="C113" s="188" t="s">
        <v>281</v>
      </c>
      <c r="D113" s="188" t="s">
        <v>292</v>
      </c>
      <c r="E113" s="189" t="s">
        <v>824</v>
      </c>
      <c r="F113" s="190" t="s">
        <v>825</v>
      </c>
      <c r="G113" s="191" t="s">
        <v>826</v>
      </c>
      <c r="H113" s="192">
        <v>1</v>
      </c>
      <c r="I113" s="193"/>
      <c r="J113" s="194">
        <f t="shared" si="10"/>
        <v>0</v>
      </c>
      <c r="K113" s="190" t="s">
        <v>3</v>
      </c>
      <c r="L113" s="195"/>
      <c r="M113" s="196" t="s">
        <v>3</v>
      </c>
      <c r="N113" s="197" t="s">
        <v>43</v>
      </c>
      <c r="O113" s="52"/>
      <c r="P113" s="158">
        <f t="shared" si="11"/>
        <v>0</v>
      </c>
      <c r="Q113" s="158">
        <v>0</v>
      </c>
      <c r="R113" s="158">
        <f t="shared" si="12"/>
        <v>0</v>
      </c>
      <c r="S113" s="158">
        <v>0</v>
      </c>
      <c r="T113" s="159">
        <f t="shared" si="13"/>
        <v>0</v>
      </c>
      <c r="AR113" s="160" t="s">
        <v>295</v>
      </c>
      <c r="AT113" s="160" t="s">
        <v>292</v>
      </c>
      <c r="AU113" s="160" t="s">
        <v>81</v>
      </c>
      <c r="AY113" s="17" t="s">
        <v>135</v>
      </c>
      <c r="BE113" s="161">
        <f t="shared" si="14"/>
        <v>0</v>
      </c>
      <c r="BF113" s="161">
        <f t="shared" si="15"/>
        <v>0</v>
      </c>
      <c r="BG113" s="161">
        <f t="shared" si="16"/>
        <v>0</v>
      </c>
      <c r="BH113" s="161">
        <f t="shared" si="17"/>
        <v>0</v>
      </c>
      <c r="BI113" s="161">
        <f t="shared" si="18"/>
        <v>0</v>
      </c>
      <c r="BJ113" s="17" t="s">
        <v>79</v>
      </c>
      <c r="BK113" s="161">
        <f t="shared" si="19"/>
        <v>0</v>
      </c>
      <c r="BL113" s="17" t="s">
        <v>176</v>
      </c>
      <c r="BM113" s="160" t="s">
        <v>827</v>
      </c>
    </row>
    <row r="114" spans="2:63" s="11" customFormat="1" ht="22.9" customHeight="1">
      <c r="B114" s="135"/>
      <c r="D114" s="136" t="s">
        <v>71</v>
      </c>
      <c r="E114" s="146" t="s">
        <v>828</v>
      </c>
      <c r="F114" s="146" t="s">
        <v>829</v>
      </c>
      <c r="I114" s="138"/>
      <c r="J114" s="147">
        <f>BK114</f>
        <v>0</v>
      </c>
      <c r="L114" s="135"/>
      <c r="M114" s="140"/>
      <c r="N114" s="141"/>
      <c r="O114" s="141"/>
      <c r="P114" s="142">
        <f>SUM(P115:P206)</f>
        <v>0</v>
      </c>
      <c r="Q114" s="141"/>
      <c r="R114" s="142">
        <f>SUM(R115:R206)</f>
        <v>1.3962385</v>
      </c>
      <c r="S114" s="141"/>
      <c r="T114" s="143">
        <f>SUM(T115:T206)</f>
        <v>0</v>
      </c>
      <c r="AR114" s="136" t="s">
        <v>81</v>
      </c>
      <c r="AT114" s="144" t="s">
        <v>71</v>
      </c>
      <c r="AU114" s="144" t="s">
        <v>79</v>
      </c>
      <c r="AY114" s="136" t="s">
        <v>135</v>
      </c>
      <c r="BK114" s="145">
        <f>SUM(BK115:BK206)</f>
        <v>0</v>
      </c>
    </row>
    <row r="115" spans="2:65" s="1" customFormat="1" ht="16.5" customHeight="1">
      <c r="B115" s="148"/>
      <c r="C115" s="149" t="s">
        <v>287</v>
      </c>
      <c r="D115" s="149" t="s">
        <v>138</v>
      </c>
      <c r="E115" s="150" t="s">
        <v>830</v>
      </c>
      <c r="F115" s="151" t="s">
        <v>831</v>
      </c>
      <c r="G115" s="152" t="s">
        <v>141</v>
      </c>
      <c r="H115" s="153">
        <v>2</v>
      </c>
      <c r="I115" s="154"/>
      <c r="J115" s="155">
        <f aca="true" t="shared" si="20" ref="J115:J146">ROUND(I115*H115,2)</f>
        <v>0</v>
      </c>
      <c r="K115" s="151" t="s">
        <v>142</v>
      </c>
      <c r="L115" s="32"/>
      <c r="M115" s="156" t="s">
        <v>3</v>
      </c>
      <c r="N115" s="157" t="s">
        <v>43</v>
      </c>
      <c r="O115" s="52"/>
      <c r="P115" s="158">
        <f aca="true" t="shared" si="21" ref="P115:P146">O115*H115</f>
        <v>0</v>
      </c>
      <c r="Q115" s="158">
        <v>0</v>
      </c>
      <c r="R115" s="158">
        <f aca="true" t="shared" si="22" ref="R115:R146">Q115*H115</f>
        <v>0</v>
      </c>
      <c r="S115" s="158">
        <v>0</v>
      </c>
      <c r="T115" s="159">
        <f aca="true" t="shared" si="23" ref="T115:T146">S115*H115</f>
        <v>0</v>
      </c>
      <c r="AR115" s="160" t="s">
        <v>176</v>
      </c>
      <c r="AT115" s="160" t="s">
        <v>138</v>
      </c>
      <c r="AU115" s="160" t="s">
        <v>81</v>
      </c>
      <c r="AY115" s="17" t="s">
        <v>135</v>
      </c>
      <c r="BE115" s="161">
        <f aca="true" t="shared" si="24" ref="BE115:BE146">IF(N115="základní",J115,0)</f>
        <v>0</v>
      </c>
      <c r="BF115" s="161">
        <f aca="true" t="shared" si="25" ref="BF115:BF146">IF(N115="snížená",J115,0)</f>
        <v>0</v>
      </c>
      <c r="BG115" s="161">
        <f aca="true" t="shared" si="26" ref="BG115:BG146">IF(N115="zákl. přenesená",J115,0)</f>
        <v>0</v>
      </c>
      <c r="BH115" s="161">
        <f aca="true" t="shared" si="27" ref="BH115:BH146">IF(N115="sníž. přenesená",J115,0)</f>
        <v>0</v>
      </c>
      <c r="BI115" s="161">
        <f aca="true" t="shared" si="28" ref="BI115:BI146">IF(N115="nulová",J115,0)</f>
        <v>0</v>
      </c>
      <c r="BJ115" s="17" t="s">
        <v>79</v>
      </c>
      <c r="BK115" s="161">
        <f aca="true" t="shared" si="29" ref="BK115:BK146">ROUND(I115*H115,2)</f>
        <v>0</v>
      </c>
      <c r="BL115" s="17" t="s">
        <v>176</v>
      </c>
      <c r="BM115" s="160" t="s">
        <v>832</v>
      </c>
    </row>
    <row r="116" spans="2:65" s="1" customFormat="1" ht="24" customHeight="1">
      <c r="B116" s="148"/>
      <c r="C116" s="188" t="s">
        <v>291</v>
      </c>
      <c r="D116" s="188" t="s">
        <v>292</v>
      </c>
      <c r="E116" s="189" t="s">
        <v>833</v>
      </c>
      <c r="F116" s="190" t="s">
        <v>834</v>
      </c>
      <c r="G116" s="191" t="s">
        <v>141</v>
      </c>
      <c r="H116" s="192">
        <v>2</v>
      </c>
      <c r="I116" s="193"/>
      <c r="J116" s="194">
        <f t="shared" si="20"/>
        <v>0</v>
      </c>
      <c r="K116" s="190" t="s">
        <v>3</v>
      </c>
      <c r="L116" s="195"/>
      <c r="M116" s="196" t="s">
        <v>3</v>
      </c>
      <c r="N116" s="197" t="s">
        <v>43</v>
      </c>
      <c r="O116" s="52"/>
      <c r="P116" s="158">
        <f t="shared" si="21"/>
        <v>0</v>
      </c>
      <c r="Q116" s="158">
        <v>0.00035</v>
      </c>
      <c r="R116" s="158">
        <f t="shared" si="22"/>
        <v>0.0007</v>
      </c>
      <c r="S116" s="158">
        <v>0</v>
      </c>
      <c r="T116" s="159">
        <f t="shared" si="23"/>
        <v>0</v>
      </c>
      <c r="AR116" s="160" t="s">
        <v>295</v>
      </c>
      <c r="AT116" s="160" t="s">
        <v>292</v>
      </c>
      <c r="AU116" s="160" t="s">
        <v>81</v>
      </c>
      <c r="AY116" s="17" t="s">
        <v>135</v>
      </c>
      <c r="BE116" s="161">
        <f t="shared" si="24"/>
        <v>0</v>
      </c>
      <c r="BF116" s="161">
        <f t="shared" si="25"/>
        <v>0</v>
      </c>
      <c r="BG116" s="161">
        <f t="shared" si="26"/>
        <v>0</v>
      </c>
      <c r="BH116" s="161">
        <f t="shared" si="27"/>
        <v>0</v>
      </c>
      <c r="BI116" s="161">
        <f t="shared" si="28"/>
        <v>0</v>
      </c>
      <c r="BJ116" s="17" t="s">
        <v>79</v>
      </c>
      <c r="BK116" s="161">
        <f t="shared" si="29"/>
        <v>0</v>
      </c>
      <c r="BL116" s="17" t="s">
        <v>176</v>
      </c>
      <c r="BM116" s="160" t="s">
        <v>835</v>
      </c>
    </row>
    <row r="117" spans="2:65" s="1" customFormat="1" ht="16.5" customHeight="1">
      <c r="B117" s="148"/>
      <c r="C117" s="149" t="s">
        <v>298</v>
      </c>
      <c r="D117" s="149" t="s">
        <v>138</v>
      </c>
      <c r="E117" s="150" t="s">
        <v>836</v>
      </c>
      <c r="F117" s="151" t="s">
        <v>837</v>
      </c>
      <c r="G117" s="152" t="s">
        <v>141</v>
      </c>
      <c r="H117" s="153">
        <v>24</v>
      </c>
      <c r="I117" s="154"/>
      <c r="J117" s="155">
        <f t="shared" si="20"/>
        <v>0</v>
      </c>
      <c r="K117" s="151" t="s">
        <v>142</v>
      </c>
      <c r="L117" s="32"/>
      <c r="M117" s="156" t="s">
        <v>3</v>
      </c>
      <c r="N117" s="157" t="s">
        <v>43</v>
      </c>
      <c r="O117" s="52"/>
      <c r="P117" s="158">
        <f t="shared" si="21"/>
        <v>0</v>
      </c>
      <c r="Q117" s="158">
        <v>0</v>
      </c>
      <c r="R117" s="158">
        <f t="shared" si="22"/>
        <v>0</v>
      </c>
      <c r="S117" s="158">
        <v>0</v>
      </c>
      <c r="T117" s="159">
        <f t="shared" si="23"/>
        <v>0</v>
      </c>
      <c r="AR117" s="160" t="s">
        <v>176</v>
      </c>
      <c r="AT117" s="160" t="s">
        <v>138</v>
      </c>
      <c r="AU117" s="160" t="s">
        <v>81</v>
      </c>
      <c r="AY117" s="17" t="s">
        <v>135</v>
      </c>
      <c r="BE117" s="161">
        <f t="shared" si="24"/>
        <v>0</v>
      </c>
      <c r="BF117" s="161">
        <f t="shared" si="25"/>
        <v>0</v>
      </c>
      <c r="BG117" s="161">
        <f t="shared" si="26"/>
        <v>0</v>
      </c>
      <c r="BH117" s="161">
        <f t="shared" si="27"/>
        <v>0</v>
      </c>
      <c r="BI117" s="161">
        <f t="shared" si="28"/>
        <v>0</v>
      </c>
      <c r="BJ117" s="17" t="s">
        <v>79</v>
      </c>
      <c r="BK117" s="161">
        <f t="shared" si="29"/>
        <v>0</v>
      </c>
      <c r="BL117" s="17" t="s">
        <v>176</v>
      </c>
      <c r="BM117" s="160" t="s">
        <v>838</v>
      </c>
    </row>
    <row r="118" spans="2:65" s="1" customFormat="1" ht="16.5" customHeight="1">
      <c r="B118" s="148"/>
      <c r="C118" s="188" t="s">
        <v>302</v>
      </c>
      <c r="D118" s="188" t="s">
        <v>292</v>
      </c>
      <c r="E118" s="189" t="s">
        <v>839</v>
      </c>
      <c r="F118" s="190" t="s">
        <v>840</v>
      </c>
      <c r="G118" s="191" t="s">
        <v>141</v>
      </c>
      <c r="H118" s="192">
        <v>24</v>
      </c>
      <c r="I118" s="193"/>
      <c r="J118" s="194">
        <f t="shared" si="20"/>
        <v>0</v>
      </c>
      <c r="K118" s="190" t="s">
        <v>3</v>
      </c>
      <c r="L118" s="195"/>
      <c r="M118" s="196" t="s">
        <v>3</v>
      </c>
      <c r="N118" s="197" t="s">
        <v>43</v>
      </c>
      <c r="O118" s="52"/>
      <c r="P118" s="158">
        <f t="shared" si="21"/>
        <v>0</v>
      </c>
      <c r="Q118" s="158">
        <v>0.0437</v>
      </c>
      <c r="R118" s="158">
        <f t="shared" si="22"/>
        <v>1.0488</v>
      </c>
      <c r="S118" s="158">
        <v>0</v>
      </c>
      <c r="T118" s="159">
        <f t="shared" si="23"/>
        <v>0</v>
      </c>
      <c r="AR118" s="160" t="s">
        <v>295</v>
      </c>
      <c r="AT118" s="160" t="s">
        <v>292</v>
      </c>
      <c r="AU118" s="160" t="s">
        <v>81</v>
      </c>
      <c r="AY118" s="17" t="s">
        <v>135</v>
      </c>
      <c r="BE118" s="161">
        <f t="shared" si="24"/>
        <v>0</v>
      </c>
      <c r="BF118" s="161">
        <f t="shared" si="25"/>
        <v>0</v>
      </c>
      <c r="BG118" s="161">
        <f t="shared" si="26"/>
        <v>0</v>
      </c>
      <c r="BH118" s="161">
        <f t="shared" si="27"/>
        <v>0</v>
      </c>
      <c r="BI118" s="161">
        <f t="shared" si="28"/>
        <v>0</v>
      </c>
      <c r="BJ118" s="17" t="s">
        <v>79</v>
      </c>
      <c r="BK118" s="161">
        <f t="shared" si="29"/>
        <v>0</v>
      </c>
      <c r="BL118" s="17" t="s">
        <v>176</v>
      </c>
      <c r="BM118" s="160" t="s">
        <v>841</v>
      </c>
    </row>
    <row r="119" spans="2:65" s="1" customFormat="1" ht="24" customHeight="1">
      <c r="B119" s="148"/>
      <c r="C119" s="149" t="s">
        <v>308</v>
      </c>
      <c r="D119" s="149" t="s">
        <v>138</v>
      </c>
      <c r="E119" s="150" t="s">
        <v>842</v>
      </c>
      <c r="F119" s="151" t="s">
        <v>843</v>
      </c>
      <c r="G119" s="152" t="s">
        <v>149</v>
      </c>
      <c r="H119" s="153">
        <v>285</v>
      </c>
      <c r="I119" s="154"/>
      <c r="J119" s="155">
        <f t="shared" si="20"/>
        <v>0</v>
      </c>
      <c r="K119" s="151" t="s">
        <v>142</v>
      </c>
      <c r="L119" s="32"/>
      <c r="M119" s="156" t="s">
        <v>3</v>
      </c>
      <c r="N119" s="157" t="s">
        <v>43</v>
      </c>
      <c r="O119" s="52"/>
      <c r="P119" s="158">
        <f t="shared" si="21"/>
        <v>0</v>
      </c>
      <c r="Q119" s="158">
        <v>0</v>
      </c>
      <c r="R119" s="158">
        <f t="shared" si="22"/>
        <v>0</v>
      </c>
      <c r="S119" s="158">
        <v>0</v>
      </c>
      <c r="T119" s="159">
        <f t="shared" si="23"/>
        <v>0</v>
      </c>
      <c r="AR119" s="160" t="s">
        <v>176</v>
      </c>
      <c r="AT119" s="160" t="s">
        <v>138</v>
      </c>
      <c r="AU119" s="160" t="s">
        <v>81</v>
      </c>
      <c r="AY119" s="17" t="s">
        <v>135</v>
      </c>
      <c r="BE119" s="161">
        <f t="shared" si="24"/>
        <v>0</v>
      </c>
      <c r="BF119" s="161">
        <f t="shared" si="25"/>
        <v>0</v>
      </c>
      <c r="BG119" s="161">
        <f t="shared" si="26"/>
        <v>0</v>
      </c>
      <c r="BH119" s="161">
        <f t="shared" si="27"/>
        <v>0</v>
      </c>
      <c r="BI119" s="161">
        <f t="shared" si="28"/>
        <v>0</v>
      </c>
      <c r="BJ119" s="17" t="s">
        <v>79</v>
      </c>
      <c r="BK119" s="161">
        <f t="shared" si="29"/>
        <v>0</v>
      </c>
      <c r="BL119" s="17" t="s">
        <v>176</v>
      </c>
      <c r="BM119" s="160" t="s">
        <v>844</v>
      </c>
    </row>
    <row r="120" spans="2:65" s="1" customFormat="1" ht="24" customHeight="1">
      <c r="B120" s="148"/>
      <c r="C120" s="149" t="s">
        <v>312</v>
      </c>
      <c r="D120" s="149" t="s">
        <v>138</v>
      </c>
      <c r="E120" s="150" t="s">
        <v>845</v>
      </c>
      <c r="F120" s="151" t="s">
        <v>846</v>
      </c>
      <c r="G120" s="152" t="s">
        <v>149</v>
      </c>
      <c r="H120" s="153">
        <v>35</v>
      </c>
      <c r="I120" s="154"/>
      <c r="J120" s="155">
        <f t="shared" si="20"/>
        <v>0</v>
      </c>
      <c r="K120" s="151" t="s">
        <v>142</v>
      </c>
      <c r="L120" s="32"/>
      <c r="M120" s="156" t="s">
        <v>3</v>
      </c>
      <c r="N120" s="157" t="s">
        <v>43</v>
      </c>
      <c r="O120" s="52"/>
      <c r="P120" s="158">
        <f t="shared" si="21"/>
        <v>0</v>
      </c>
      <c r="Q120" s="158">
        <v>0</v>
      </c>
      <c r="R120" s="158">
        <f t="shared" si="22"/>
        <v>0</v>
      </c>
      <c r="S120" s="158">
        <v>0</v>
      </c>
      <c r="T120" s="159">
        <f t="shared" si="23"/>
        <v>0</v>
      </c>
      <c r="AR120" s="160" t="s">
        <v>176</v>
      </c>
      <c r="AT120" s="160" t="s">
        <v>138</v>
      </c>
      <c r="AU120" s="160" t="s">
        <v>81</v>
      </c>
      <c r="AY120" s="17" t="s">
        <v>135</v>
      </c>
      <c r="BE120" s="161">
        <f t="shared" si="24"/>
        <v>0</v>
      </c>
      <c r="BF120" s="161">
        <f t="shared" si="25"/>
        <v>0</v>
      </c>
      <c r="BG120" s="161">
        <f t="shared" si="26"/>
        <v>0</v>
      </c>
      <c r="BH120" s="161">
        <f t="shared" si="27"/>
        <v>0</v>
      </c>
      <c r="BI120" s="161">
        <f t="shared" si="28"/>
        <v>0</v>
      </c>
      <c r="BJ120" s="17" t="s">
        <v>79</v>
      </c>
      <c r="BK120" s="161">
        <f t="shared" si="29"/>
        <v>0</v>
      </c>
      <c r="BL120" s="17" t="s">
        <v>176</v>
      </c>
      <c r="BM120" s="160" t="s">
        <v>847</v>
      </c>
    </row>
    <row r="121" spans="2:65" s="1" customFormat="1" ht="24" customHeight="1">
      <c r="B121" s="148"/>
      <c r="C121" s="149" t="s">
        <v>318</v>
      </c>
      <c r="D121" s="149" t="s">
        <v>138</v>
      </c>
      <c r="E121" s="150" t="s">
        <v>848</v>
      </c>
      <c r="F121" s="151" t="s">
        <v>849</v>
      </c>
      <c r="G121" s="152" t="s">
        <v>149</v>
      </c>
      <c r="H121" s="153">
        <v>3</v>
      </c>
      <c r="I121" s="154"/>
      <c r="J121" s="155">
        <f t="shared" si="20"/>
        <v>0</v>
      </c>
      <c r="K121" s="151" t="s">
        <v>142</v>
      </c>
      <c r="L121" s="32"/>
      <c r="M121" s="156" t="s">
        <v>3</v>
      </c>
      <c r="N121" s="157" t="s">
        <v>43</v>
      </c>
      <c r="O121" s="52"/>
      <c r="P121" s="158">
        <f t="shared" si="21"/>
        <v>0</v>
      </c>
      <c r="Q121" s="158">
        <v>0</v>
      </c>
      <c r="R121" s="158">
        <f t="shared" si="22"/>
        <v>0</v>
      </c>
      <c r="S121" s="158">
        <v>0</v>
      </c>
      <c r="T121" s="159">
        <f t="shared" si="23"/>
        <v>0</v>
      </c>
      <c r="AR121" s="160" t="s">
        <v>176</v>
      </c>
      <c r="AT121" s="160" t="s">
        <v>138</v>
      </c>
      <c r="AU121" s="160" t="s">
        <v>81</v>
      </c>
      <c r="AY121" s="17" t="s">
        <v>135</v>
      </c>
      <c r="BE121" s="161">
        <f t="shared" si="24"/>
        <v>0</v>
      </c>
      <c r="BF121" s="161">
        <f t="shared" si="25"/>
        <v>0</v>
      </c>
      <c r="BG121" s="161">
        <f t="shared" si="26"/>
        <v>0</v>
      </c>
      <c r="BH121" s="161">
        <f t="shared" si="27"/>
        <v>0</v>
      </c>
      <c r="BI121" s="161">
        <f t="shared" si="28"/>
        <v>0</v>
      </c>
      <c r="BJ121" s="17" t="s">
        <v>79</v>
      </c>
      <c r="BK121" s="161">
        <f t="shared" si="29"/>
        <v>0</v>
      </c>
      <c r="BL121" s="17" t="s">
        <v>176</v>
      </c>
      <c r="BM121" s="160" t="s">
        <v>850</v>
      </c>
    </row>
    <row r="122" spans="2:65" s="1" customFormat="1" ht="16.5" customHeight="1">
      <c r="B122" s="148"/>
      <c r="C122" s="188" t="s">
        <v>324</v>
      </c>
      <c r="D122" s="188" t="s">
        <v>292</v>
      </c>
      <c r="E122" s="189" t="s">
        <v>851</v>
      </c>
      <c r="F122" s="190" t="s">
        <v>852</v>
      </c>
      <c r="G122" s="191" t="s">
        <v>149</v>
      </c>
      <c r="H122" s="192">
        <v>3</v>
      </c>
      <c r="I122" s="193"/>
      <c r="J122" s="194">
        <f t="shared" si="20"/>
        <v>0</v>
      </c>
      <c r="K122" s="190" t="s">
        <v>142</v>
      </c>
      <c r="L122" s="195"/>
      <c r="M122" s="196" t="s">
        <v>3</v>
      </c>
      <c r="N122" s="197" t="s">
        <v>43</v>
      </c>
      <c r="O122" s="52"/>
      <c r="P122" s="158">
        <f t="shared" si="21"/>
        <v>0</v>
      </c>
      <c r="Q122" s="158">
        <v>0.00027</v>
      </c>
      <c r="R122" s="158">
        <f t="shared" si="22"/>
        <v>0.00081</v>
      </c>
      <c r="S122" s="158">
        <v>0</v>
      </c>
      <c r="T122" s="159">
        <f t="shared" si="23"/>
        <v>0</v>
      </c>
      <c r="AR122" s="160" t="s">
        <v>295</v>
      </c>
      <c r="AT122" s="160" t="s">
        <v>292</v>
      </c>
      <c r="AU122" s="160" t="s">
        <v>81</v>
      </c>
      <c r="AY122" s="17" t="s">
        <v>135</v>
      </c>
      <c r="BE122" s="161">
        <f t="shared" si="24"/>
        <v>0</v>
      </c>
      <c r="BF122" s="161">
        <f t="shared" si="25"/>
        <v>0</v>
      </c>
      <c r="BG122" s="161">
        <f t="shared" si="26"/>
        <v>0</v>
      </c>
      <c r="BH122" s="161">
        <f t="shared" si="27"/>
        <v>0</v>
      </c>
      <c r="BI122" s="161">
        <f t="shared" si="28"/>
        <v>0</v>
      </c>
      <c r="BJ122" s="17" t="s">
        <v>79</v>
      </c>
      <c r="BK122" s="161">
        <f t="shared" si="29"/>
        <v>0</v>
      </c>
      <c r="BL122" s="17" t="s">
        <v>176</v>
      </c>
      <c r="BM122" s="160" t="s">
        <v>853</v>
      </c>
    </row>
    <row r="123" spans="2:65" s="1" customFormat="1" ht="16.5" customHeight="1">
      <c r="B123" s="148"/>
      <c r="C123" s="188" t="s">
        <v>330</v>
      </c>
      <c r="D123" s="188" t="s">
        <v>292</v>
      </c>
      <c r="E123" s="189" t="s">
        <v>854</v>
      </c>
      <c r="F123" s="190" t="s">
        <v>855</v>
      </c>
      <c r="G123" s="191" t="s">
        <v>149</v>
      </c>
      <c r="H123" s="192">
        <v>35</v>
      </c>
      <c r="I123" s="193"/>
      <c r="J123" s="194">
        <f t="shared" si="20"/>
        <v>0</v>
      </c>
      <c r="K123" s="190" t="s">
        <v>142</v>
      </c>
      <c r="L123" s="195"/>
      <c r="M123" s="196" t="s">
        <v>3</v>
      </c>
      <c r="N123" s="197" t="s">
        <v>43</v>
      </c>
      <c r="O123" s="52"/>
      <c r="P123" s="158">
        <f t="shared" si="21"/>
        <v>0</v>
      </c>
      <c r="Q123" s="158">
        <v>0.00018</v>
      </c>
      <c r="R123" s="158">
        <f t="shared" si="22"/>
        <v>0.0063</v>
      </c>
      <c r="S123" s="158">
        <v>0</v>
      </c>
      <c r="T123" s="159">
        <f t="shared" si="23"/>
        <v>0</v>
      </c>
      <c r="AR123" s="160" t="s">
        <v>295</v>
      </c>
      <c r="AT123" s="160" t="s">
        <v>292</v>
      </c>
      <c r="AU123" s="160" t="s">
        <v>81</v>
      </c>
      <c r="AY123" s="17" t="s">
        <v>135</v>
      </c>
      <c r="BE123" s="161">
        <f t="shared" si="24"/>
        <v>0</v>
      </c>
      <c r="BF123" s="161">
        <f t="shared" si="25"/>
        <v>0</v>
      </c>
      <c r="BG123" s="161">
        <f t="shared" si="26"/>
        <v>0</v>
      </c>
      <c r="BH123" s="161">
        <f t="shared" si="27"/>
        <v>0</v>
      </c>
      <c r="BI123" s="161">
        <f t="shared" si="28"/>
        <v>0</v>
      </c>
      <c r="BJ123" s="17" t="s">
        <v>79</v>
      </c>
      <c r="BK123" s="161">
        <f t="shared" si="29"/>
        <v>0</v>
      </c>
      <c r="BL123" s="17" t="s">
        <v>176</v>
      </c>
      <c r="BM123" s="160" t="s">
        <v>856</v>
      </c>
    </row>
    <row r="124" spans="2:65" s="1" customFormat="1" ht="16.5" customHeight="1">
      <c r="B124" s="148"/>
      <c r="C124" s="188" t="s">
        <v>295</v>
      </c>
      <c r="D124" s="188" t="s">
        <v>292</v>
      </c>
      <c r="E124" s="189" t="s">
        <v>857</v>
      </c>
      <c r="F124" s="190" t="s">
        <v>858</v>
      </c>
      <c r="G124" s="191" t="s">
        <v>149</v>
      </c>
      <c r="H124" s="192">
        <v>299.25</v>
      </c>
      <c r="I124" s="193"/>
      <c r="J124" s="194">
        <f t="shared" si="20"/>
        <v>0</v>
      </c>
      <c r="K124" s="190" t="s">
        <v>3</v>
      </c>
      <c r="L124" s="195"/>
      <c r="M124" s="196" t="s">
        <v>3</v>
      </c>
      <c r="N124" s="197" t="s">
        <v>43</v>
      </c>
      <c r="O124" s="52"/>
      <c r="P124" s="158">
        <f t="shared" si="21"/>
        <v>0</v>
      </c>
      <c r="Q124" s="158">
        <v>0.00011</v>
      </c>
      <c r="R124" s="158">
        <f t="shared" si="22"/>
        <v>0.0329175</v>
      </c>
      <c r="S124" s="158">
        <v>0</v>
      </c>
      <c r="T124" s="159">
        <f t="shared" si="23"/>
        <v>0</v>
      </c>
      <c r="AR124" s="160" t="s">
        <v>295</v>
      </c>
      <c r="AT124" s="160" t="s">
        <v>292</v>
      </c>
      <c r="AU124" s="160" t="s">
        <v>81</v>
      </c>
      <c r="AY124" s="17" t="s">
        <v>135</v>
      </c>
      <c r="BE124" s="161">
        <f t="shared" si="24"/>
        <v>0</v>
      </c>
      <c r="BF124" s="161">
        <f t="shared" si="25"/>
        <v>0</v>
      </c>
      <c r="BG124" s="161">
        <f t="shared" si="26"/>
        <v>0</v>
      </c>
      <c r="BH124" s="161">
        <f t="shared" si="27"/>
        <v>0</v>
      </c>
      <c r="BI124" s="161">
        <f t="shared" si="28"/>
        <v>0</v>
      </c>
      <c r="BJ124" s="17" t="s">
        <v>79</v>
      </c>
      <c r="BK124" s="161">
        <f t="shared" si="29"/>
        <v>0</v>
      </c>
      <c r="BL124" s="17" t="s">
        <v>176</v>
      </c>
      <c r="BM124" s="160" t="s">
        <v>859</v>
      </c>
    </row>
    <row r="125" spans="2:65" s="1" customFormat="1" ht="16.5" customHeight="1">
      <c r="B125" s="148"/>
      <c r="C125" s="149" t="s">
        <v>337</v>
      </c>
      <c r="D125" s="149" t="s">
        <v>138</v>
      </c>
      <c r="E125" s="150" t="s">
        <v>860</v>
      </c>
      <c r="F125" s="151" t="s">
        <v>861</v>
      </c>
      <c r="G125" s="152" t="s">
        <v>141</v>
      </c>
      <c r="H125" s="153">
        <v>78</v>
      </c>
      <c r="I125" s="154"/>
      <c r="J125" s="155">
        <f t="shared" si="20"/>
        <v>0</v>
      </c>
      <c r="K125" s="151" t="s">
        <v>142</v>
      </c>
      <c r="L125" s="32"/>
      <c r="M125" s="156" t="s">
        <v>3</v>
      </c>
      <c r="N125" s="157" t="s">
        <v>43</v>
      </c>
      <c r="O125" s="52"/>
      <c r="P125" s="158">
        <f t="shared" si="21"/>
        <v>0</v>
      </c>
      <c r="Q125" s="158">
        <v>0</v>
      </c>
      <c r="R125" s="158">
        <f t="shared" si="22"/>
        <v>0</v>
      </c>
      <c r="S125" s="158">
        <v>0</v>
      </c>
      <c r="T125" s="159">
        <f t="shared" si="23"/>
        <v>0</v>
      </c>
      <c r="AR125" s="160" t="s">
        <v>176</v>
      </c>
      <c r="AT125" s="160" t="s">
        <v>138</v>
      </c>
      <c r="AU125" s="160" t="s">
        <v>81</v>
      </c>
      <c r="AY125" s="17" t="s">
        <v>135</v>
      </c>
      <c r="BE125" s="161">
        <f t="shared" si="24"/>
        <v>0</v>
      </c>
      <c r="BF125" s="161">
        <f t="shared" si="25"/>
        <v>0</v>
      </c>
      <c r="BG125" s="161">
        <f t="shared" si="26"/>
        <v>0</v>
      </c>
      <c r="BH125" s="161">
        <f t="shared" si="27"/>
        <v>0</v>
      </c>
      <c r="BI125" s="161">
        <f t="shared" si="28"/>
        <v>0</v>
      </c>
      <c r="BJ125" s="17" t="s">
        <v>79</v>
      </c>
      <c r="BK125" s="161">
        <f t="shared" si="29"/>
        <v>0</v>
      </c>
      <c r="BL125" s="17" t="s">
        <v>176</v>
      </c>
      <c r="BM125" s="160" t="s">
        <v>862</v>
      </c>
    </row>
    <row r="126" spans="2:65" s="1" customFormat="1" ht="16.5" customHeight="1">
      <c r="B126" s="148"/>
      <c r="C126" s="149" t="s">
        <v>341</v>
      </c>
      <c r="D126" s="149" t="s">
        <v>138</v>
      </c>
      <c r="E126" s="150" t="s">
        <v>863</v>
      </c>
      <c r="F126" s="151" t="s">
        <v>864</v>
      </c>
      <c r="G126" s="152" t="s">
        <v>141</v>
      </c>
      <c r="H126" s="153">
        <v>4</v>
      </c>
      <c r="I126" s="154"/>
      <c r="J126" s="155">
        <f t="shared" si="20"/>
        <v>0</v>
      </c>
      <c r="K126" s="151" t="s">
        <v>142</v>
      </c>
      <c r="L126" s="32"/>
      <c r="M126" s="156" t="s">
        <v>3</v>
      </c>
      <c r="N126" s="157" t="s">
        <v>43</v>
      </c>
      <c r="O126" s="52"/>
      <c r="P126" s="158">
        <f t="shared" si="21"/>
        <v>0</v>
      </c>
      <c r="Q126" s="158">
        <v>0</v>
      </c>
      <c r="R126" s="158">
        <f t="shared" si="22"/>
        <v>0</v>
      </c>
      <c r="S126" s="158">
        <v>0</v>
      </c>
      <c r="T126" s="159">
        <f t="shared" si="23"/>
        <v>0</v>
      </c>
      <c r="AR126" s="160" t="s">
        <v>176</v>
      </c>
      <c r="AT126" s="160" t="s">
        <v>138</v>
      </c>
      <c r="AU126" s="160" t="s">
        <v>81</v>
      </c>
      <c r="AY126" s="17" t="s">
        <v>135</v>
      </c>
      <c r="BE126" s="161">
        <f t="shared" si="24"/>
        <v>0</v>
      </c>
      <c r="BF126" s="161">
        <f t="shared" si="25"/>
        <v>0</v>
      </c>
      <c r="BG126" s="161">
        <f t="shared" si="26"/>
        <v>0</v>
      </c>
      <c r="BH126" s="161">
        <f t="shared" si="27"/>
        <v>0</v>
      </c>
      <c r="BI126" s="161">
        <f t="shared" si="28"/>
        <v>0</v>
      </c>
      <c r="BJ126" s="17" t="s">
        <v>79</v>
      </c>
      <c r="BK126" s="161">
        <f t="shared" si="29"/>
        <v>0</v>
      </c>
      <c r="BL126" s="17" t="s">
        <v>176</v>
      </c>
      <c r="BM126" s="160" t="s">
        <v>865</v>
      </c>
    </row>
    <row r="127" spans="2:65" s="1" customFormat="1" ht="16.5" customHeight="1">
      <c r="B127" s="148"/>
      <c r="C127" s="149" t="s">
        <v>346</v>
      </c>
      <c r="D127" s="149" t="s">
        <v>138</v>
      </c>
      <c r="E127" s="150" t="s">
        <v>866</v>
      </c>
      <c r="F127" s="151" t="s">
        <v>867</v>
      </c>
      <c r="G127" s="152" t="s">
        <v>141</v>
      </c>
      <c r="H127" s="153">
        <v>2</v>
      </c>
      <c r="I127" s="154"/>
      <c r="J127" s="155">
        <f t="shared" si="20"/>
        <v>0</v>
      </c>
      <c r="K127" s="151" t="s">
        <v>142</v>
      </c>
      <c r="L127" s="32"/>
      <c r="M127" s="156" t="s">
        <v>3</v>
      </c>
      <c r="N127" s="157" t="s">
        <v>43</v>
      </c>
      <c r="O127" s="52"/>
      <c r="P127" s="158">
        <f t="shared" si="21"/>
        <v>0</v>
      </c>
      <c r="Q127" s="158">
        <v>0</v>
      </c>
      <c r="R127" s="158">
        <f t="shared" si="22"/>
        <v>0</v>
      </c>
      <c r="S127" s="158">
        <v>0</v>
      </c>
      <c r="T127" s="159">
        <f t="shared" si="23"/>
        <v>0</v>
      </c>
      <c r="AR127" s="160" t="s">
        <v>176</v>
      </c>
      <c r="AT127" s="160" t="s">
        <v>138</v>
      </c>
      <c r="AU127" s="160" t="s">
        <v>81</v>
      </c>
      <c r="AY127" s="17" t="s">
        <v>135</v>
      </c>
      <c r="BE127" s="161">
        <f t="shared" si="24"/>
        <v>0</v>
      </c>
      <c r="BF127" s="161">
        <f t="shared" si="25"/>
        <v>0</v>
      </c>
      <c r="BG127" s="161">
        <f t="shared" si="26"/>
        <v>0</v>
      </c>
      <c r="BH127" s="161">
        <f t="shared" si="27"/>
        <v>0</v>
      </c>
      <c r="BI127" s="161">
        <f t="shared" si="28"/>
        <v>0</v>
      </c>
      <c r="BJ127" s="17" t="s">
        <v>79</v>
      </c>
      <c r="BK127" s="161">
        <f t="shared" si="29"/>
        <v>0</v>
      </c>
      <c r="BL127" s="17" t="s">
        <v>176</v>
      </c>
      <c r="BM127" s="160" t="s">
        <v>868</v>
      </c>
    </row>
    <row r="128" spans="2:65" s="1" customFormat="1" ht="16.5" customHeight="1">
      <c r="B128" s="148"/>
      <c r="C128" s="149" t="s">
        <v>350</v>
      </c>
      <c r="D128" s="149" t="s">
        <v>138</v>
      </c>
      <c r="E128" s="150" t="s">
        <v>869</v>
      </c>
      <c r="F128" s="151" t="s">
        <v>870</v>
      </c>
      <c r="G128" s="152" t="s">
        <v>141</v>
      </c>
      <c r="H128" s="153">
        <v>5</v>
      </c>
      <c r="I128" s="154"/>
      <c r="J128" s="155">
        <f t="shared" si="20"/>
        <v>0</v>
      </c>
      <c r="K128" s="151" t="s">
        <v>142</v>
      </c>
      <c r="L128" s="32"/>
      <c r="M128" s="156" t="s">
        <v>3</v>
      </c>
      <c r="N128" s="157" t="s">
        <v>43</v>
      </c>
      <c r="O128" s="52"/>
      <c r="P128" s="158">
        <f t="shared" si="21"/>
        <v>0</v>
      </c>
      <c r="Q128" s="158">
        <v>0</v>
      </c>
      <c r="R128" s="158">
        <f t="shared" si="22"/>
        <v>0</v>
      </c>
      <c r="S128" s="158">
        <v>0</v>
      </c>
      <c r="T128" s="159">
        <f t="shared" si="23"/>
        <v>0</v>
      </c>
      <c r="AR128" s="160" t="s">
        <v>176</v>
      </c>
      <c r="AT128" s="160" t="s">
        <v>138</v>
      </c>
      <c r="AU128" s="160" t="s">
        <v>81</v>
      </c>
      <c r="AY128" s="17" t="s">
        <v>135</v>
      </c>
      <c r="BE128" s="161">
        <f t="shared" si="24"/>
        <v>0</v>
      </c>
      <c r="BF128" s="161">
        <f t="shared" si="25"/>
        <v>0</v>
      </c>
      <c r="BG128" s="161">
        <f t="shared" si="26"/>
        <v>0</v>
      </c>
      <c r="BH128" s="161">
        <f t="shared" si="27"/>
        <v>0</v>
      </c>
      <c r="BI128" s="161">
        <f t="shared" si="28"/>
        <v>0</v>
      </c>
      <c r="BJ128" s="17" t="s">
        <v>79</v>
      </c>
      <c r="BK128" s="161">
        <f t="shared" si="29"/>
        <v>0</v>
      </c>
      <c r="BL128" s="17" t="s">
        <v>176</v>
      </c>
      <c r="BM128" s="160" t="s">
        <v>871</v>
      </c>
    </row>
    <row r="129" spans="2:65" s="1" customFormat="1" ht="16.5" customHeight="1">
      <c r="B129" s="148"/>
      <c r="C129" s="188" t="s">
        <v>354</v>
      </c>
      <c r="D129" s="188" t="s">
        <v>292</v>
      </c>
      <c r="E129" s="189" t="s">
        <v>872</v>
      </c>
      <c r="F129" s="190" t="s">
        <v>873</v>
      </c>
      <c r="G129" s="191" t="s">
        <v>785</v>
      </c>
      <c r="H129" s="192">
        <v>5</v>
      </c>
      <c r="I129" s="193"/>
      <c r="J129" s="194">
        <f t="shared" si="20"/>
        <v>0</v>
      </c>
      <c r="K129" s="190" t="s">
        <v>3</v>
      </c>
      <c r="L129" s="195"/>
      <c r="M129" s="196" t="s">
        <v>3</v>
      </c>
      <c r="N129" s="197" t="s">
        <v>43</v>
      </c>
      <c r="O129" s="52"/>
      <c r="P129" s="158">
        <f t="shared" si="21"/>
        <v>0</v>
      </c>
      <c r="Q129" s="158">
        <v>0</v>
      </c>
      <c r="R129" s="158">
        <f t="shared" si="22"/>
        <v>0</v>
      </c>
      <c r="S129" s="158">
        <v>0</v>
      </c>
      <c r="T129" s="159">
        <f t="shared" si="23"/>
        <v>0</v>
      </c>
      <c r="AR129" s="160" t="s">
        <v>295</v>
      </c>
      <c r="AT129" s="160" t="s">
        <v>292</v>
      </c>
      <c r="AU129" s="160" t="s">
        <v>81</v>
      </c>
      <c r="AY129" s="17" t="s">
        <v>135</v>
      </c>
      <c r="BE129" s="161">
        <f t="shared" si="24"/>
        <v>0</v>
      </c>
      <c r="BF129" s="161">
        <f t="shared" si="25"/>
        <v>0</v>
      </c>
      <c r="BG129" s="161">
        <f t="shared" si="26"/>
        <v>0</v>
      </c>
      <c r="BH129" s="161">
        <f t="shared" si="27"/>
        <v>0</v>
      </c>
      <c r="BI129" s="161">
        <f t="shared" si="28"/>
        <v>0</v>
      </c>
      <c r="BJ129" s="17" t="s">
        <v>79</v>
      </c>
      <c r="BK129" s="161">
        <f t="shared" si="29"/>
        <v>0</v>
      </c>
      <c r="BL129" s="17" t="s">
        <v>176</v>
      </c>
      <c r="BM129" s="160" t="s">
        <v>874</v>
      </c>
    </row>
    <row r="130" spans="2:65" s="1" customFormat="1" ht="16.5" customHeight="1">
      <c r="B130" s="148"/>
      <c r="C130" s="188" t="s">
        <v>360</v>
      </c>
      <c r="D130" s="188" t="s">
        <v>292</v>
      </c>
      <c r="E130" s="189" t="s">
        <v>875</v>
      </c>
      <c r="F130" s="190" t="s">
        <v>876</v>
      </c>
      <c r="G130" s="191" t="s">
        <v>785</v>
      </c>
      <c r="H130" s="192">
        <v>5</v>
      </c>
      <c r="I130" s="193"/>
      <c r="J130" s="194">
        <f t="shared" si="20"/>
        <v>0</v>
      </c>
      <c r="K130" s="190" t="s">
        <v>3</v>
      </c>
      <c r="L130" s="195"/>
      <c r="M130" s="196" t="s">
        <v>3</v>
      </c>
      <c r="N130" s="197" t="s">
        <v>43</v>
      </c>
      <c r="O130" s="52"/>
      <c r="P130" s="158">
        <f t="shared" si="21"/>
        <v>0</v>
      </c>
      <c r="Q130" s="158">
        <v>0</v>
      </c>
      <c r="R130" s="158">
        <f t="shared" si="22"/>
        <v>0</v>
      </c>
      <c r="S130" s="158">
        <v>0</v>
      </c>
      <c r="T130" s="159">
        <f t="shared" si="23"/>
        <v>0</v>
      </c>
      <c r="AR130" s="160" t="s">
        <v>295</v>
      </c>
      <c r="AT130" s="160" t="s">
        <v>292</v>
      </c>
      <c r="AU130" s="160" t="s">
        <v>81</v>
      </c>
      <c r="AY130" s="17" t="s">
        <v>135</v>
      </c>
      <c r="BE130" s="161">
        <f t="shared" si="24"/>
        <v>0</v>
      </c>
      <c r="BF130" s="161">
        <f t="shared" si="25"/>
        <v>0</v>
      </c>
      <c r="BG130" s="161">
        <f t="shared" si="26"/>
        <v>0</v>
      </c>
      <c r="BH130" s="161">
        <f t="shared" si="27"/>
        <v>0</v>
      </c>
      <c r="BI130" s="161">
        <f t="shared" si="28"/>
        <v>0</v>
      </c>
      <c r="BJ130" s="17" t="s">
        <v>79</v>
      </c>
      <c r="BK130" s="161">
        <f t="shared" si="29"/>
        <v>0</v>
      </c>
      <c r="BL130" s="17" t="s">
        <v>176</v>
      </c>
      <c r="BM130" s="160" t="s">
        <v>877</v>
      </c>
    </row>
    <row r="131" spans="2:65" s="1" customFormat="1" ht="24" customHeight="1">
      <c r="B131" s="148"/>
      <c r="C131" s="149" t="s">
        <v>364</v>
      </c>
      <c r="D131" s="149" t="s">
        <v>138</v>
      </c>
      <c r="E131" s="150" t="s">
        <v>878</v>
      </c>
      <c r="F131" s="151" t="s">
        <v>879</v>
      </c>
      <c r="G131" s="152" t="s">
        <v>149</v>
      </c>
      <c r="H131" s="153">
        <v>75</v>
      </c>
      <c r="I131" s="154"/>
      <c r="J131" s="155">
        <f t="shared" si="20"/>
        <v>0</v>
      </c>
      <c r="K131" s="151" t="s">
        <v>142</v>
      </c>
      <c r="L131" s="32"/>
      <c r="M131" s="156" t="s">
        <v>3</v>
      </c>
      <c r="N131" s="157" t="s">
        <v>43</v>
      </c>
      <c r="O131" s="52"/>
      <c r="P131" s="158">
        <f t="shared" si="21"/>
        <v>0</v>
      </c>
      <c r="Q131" s="158">
        <v>0</v>
      </c>
      <c r="R131" s="158">
        <f t="shared" si="22"/>
        <v>0</v>
      </c>
      <c r="S131" s="158">
        <v>0</v>
      </c>
      <c r="T131" s="159">
        <f t="shared" si="23"/>
        <v>0</v>
      </c>
      <c r="AR131" s="160" t="s">
        <v>176</v>
      </c>
      <c r="AT131" s="160" t="s">
        <v>138</v>
      </c>
      <c r="AU131" s="160" t="s">
        <v>81</v>
      </c>
      <c r="AY131" s="17" t="s">
        <v>135</v>
      </c>
      <c r="BE131" s="161">
        <f t="shared" si="24"/>
        <v>0</v>
      </c>
      <c r="BF131" s="161">
        <f t="shared" si="25"/>
        <v>0</v>
      </c>
      <c r="BG131" s="161">
        <f t="shared" si="26"/>
        <v>0</v>
      </c>
      <c r="BH131" s="161">
        <f t="shared" si="27"/>
        <v>0</v>
      </c>
      <c r="BI131" s="161">
        <f t="shared" si="28"/>
        <v>0</v>
      </c>
      <c r="BJ131" s="17" t="s">
        <v>79</v>
      </c>
      <c r="BK131" s="161">
        <f t="shared" si="29"/>
        <v>0</v>
      </c>
      <c r="BL131" s="17" t="s">
        <v>176</v>
      </c>
      <c r="BM131" s="160" t="s">
        <v>880</v>
      </c>
    </row>
    <row r="132" spans="2:65" s="1" customFormat="1" ht="24" customHeight="1">
      <c r="B132" s="148"/>
      <c r="C132" s="149" t="s">
        <v>370</v>
      </c>
      <c r="D132" s="149" t="s">
        <v>138</v>
      </c>
      <c r="E132" s="150" t="s">
        <v>881</v>
      </c>
      <c r="F132" s="151" t="s">
        <v>882</v>
      </c>
      <c r="G132" s="152" t="s">
        <v>149</v>
      </c>
      <c r="H132" s="153">
        <v>15</v>
      </c>
      <c r="I132" s="154"/>
      <c r="J132" s="155">
        <f t="shared" si="20"/>
        <v>0</v>
      </c>
      <c r="K132" s="151" t="s">
        <v>142</v>
      </c>
      <c r="L132" s="32"/>
      <c r="M132" s="156" t="s">
        <v>3</v>
      </c>
      <c r="N132" s="157" t="s">
        <v>43</v>
      </c>
      <c r="O132" s="52"/>
      <c r="P132" s="158">
        <f t="shared" si="21"/>
        <v>0</v>
      </c>
      <c r="Q132" s="158">
        <v>0</v>
      </c>
      <c r="R132" s="158">
        <f t="shared" si="22"/>
        <v>0</v>
      </c>
      <c r="S132" s="158">
        <v>0</v>
      </c>
      <c r="T132" s="159">
        <f t="shared" si="23"/>
        <v>0</v>
      </c>
      <c r="AR132" s="160" t="s">
        <v>176</v>
      </c>
      <c r="AT132" s="160" t="s">
        <v>138</v>
      </c>
      <c r="AU132" s="160" t="s">
        <v>81</v>
      </c>
      <c r="AY132" s="17" t="s">
        <v>135</v>
      </c>
      <c r="BE132" s="161">
        <f t="shared" si="24"/>
        <v>0</v>
      </c>
      <c r="BF132" s="161">
        <f t="shared" si="25"/>
        <v>0</v>
      </c>
      <c r="BG132" s="161">
        <f t="shared" si="26"/>
        <v>0</v>
      </c>
      <c r="BH132" s="161">
        <f t="shared" si="27"/>
        <v>0</v>
      </c>
      <c r="BI132" s="161">
        <f t="shared" si="28"/>
        <v>0</v>
      </c>
      <c r="BJ132" s="17" t="s">
        <v>79</v>
      </c>
      <c r="BK132" s="161">
        <f t="shared" si="29"/>
        <v>0</v>
      </c>
      <c r="BL132" s="17" t="s">
        <v>176</v>
      </c>
      <c r="BM132" s="160" t="s">
        <v>883</v>
      </c>
    </row>
    <row r="133" spans="2:65" s="1" customFormat="1" ht="16.5" customHeight="1">
      <c r="B133" s="148"/>
      <c r="C133" s="188" t="s">
        <v>374</v>
      </c>
      <c r="D133" s="188" t="s">
        <v>292</v>
      </c>
      <c r="E133" s="189" t="s">
        <v>884</v>
      </c>
      <c r="F133" s="190" t="s">
        <v>885</v>
      </c>
      <c r="G133" s="191" t="s">
        <v>149</v>
      </c>
      <c r="H133" s="192">
        <v>12</v>
      </c>
      <c r="I133" s="193"/>
      <c r="J133" s="194">
        <f t="shared" si="20"/>
        <v>0</v>
      </c>
      <c r="K133" s="190" t="s">
        <v>142</v>
      </c>
      <c r="L133" s="195"/>
      <c r="M133" s="196" t="s">
        <v>3</v>
      </c>
      <c r="N133" s="197" t="s">
        <v>43</v>
      </c>
      <c r="O133" s="52"/>
      <c r="P133" s="158">
        <f t="shared" si="21"/>
        <v>0</v>
      </c>
      <c r="Q133" s="158">
        <v>0.00012</v>
      </c>
      <c r="R133" s="158">
        <f t="shared" si="22"/>
        <v>0.00144</v>
      </c>
      <c r="S133" s="158">
        <v>0</v>
      </c>
      <c r="T133" s="159">
        <f t="shared" si="23"/>
        <v>0</v>
      </c>
      <c r="AR133" s="160" t="s">
        <v>295</v>
      </c>
      <c r="AT133" s="160" t="s">
        <v>292</v>
      </c>
      <c r="AU133" s="160" t="s">
        <v>81</v>
      </c>
      <c r="AY133" s="17" t="s">
        <v>135</v>
      </c>
      <c r="BE133" s="161">
        <f t="shared" si="24"/>
        <v>0</v>
      </c>
      <c r="BF133" s="161">
        <f t="shared" si="25"/>
        <v>0</v>
      </c>
      <c r="BG133" s="161">
        <f t="shared" si="26"/>
        <v>0</v>
      </c>
      <c r="BH133" s="161">
        <f t="shared" si="27"/>
        <v>0</v>
      </c>
      <c r="BI133" s="161">
        <f t="shared" si="28"/>
        <v>0</v>
      </c>
      <c r="BJ133" s="17" t="s">
        <v>79</v>
      </c>
      <c r="BK133" s="161">
        <f t="shared" si="29"/>
        <v>0</v>
      </c>
      <c r="BL133" s="17" t="s">
        <v>176</v>
      </c>
      <c r="BM133" s="160" t="s">
        <v>886</v>
      </c>
    </row>
    <row r="134" spans="2:65" s="1" customFormat="1" ht="16.5" customHeight="1">
      <c r="B134" s="148"/>
      <c r="C134" s="188" t="s">
        <v>380</v>
      </c>
      <c r="D134" s="188" t="s">
        <v>292</v>
      </c>
      <c r="E134" s="189" t="s">
        <v>887</v>
      </c>
      <c r="F134" s="190" t="s">
        <v>888</v>
      </c>
      <c r="G134" s="191" t="s">
        <v>149</v>
      </c>
      <c r="H134" s="192">
        <v>3</v>
      </c>
      <c r="I134" s="193"/>
      <c r="J134" s="194">
        <f t="shared" si="20"/>
        <v>0</v>
      </c>
      <c r="K134" s="190" t="s">
        <v>142</v>
      </c>
      <c r="L134" s="195"/>
      <c r="M134" s="196" t="s">
        <v>3</v>
      </c>
      <c r="N134" s="197" t="s">
        <v>43</v>
      </c>
      <c r="O134" s="52"/>
      <c r="P134" s="158">
        <f t="shared" si="21"/>
        <v>0</v>
      </c>
      <c r="Q134" s="158">
        <v>0.00017</v>
      </c>
      <c r="R134" s="158">
        <f t="shared" si="22"/>
        <v>0.00051</v>
      </c>
      <c r="S134" s="158">
        <v>0</v>
      </c>
      <c r="T134" s="159">
        <f t="shared" si="23"/>
        <v>0</v>
      </c>
      <c r="AR134" s="160" t="s">
        <v>295</v>
      </c>
      <c r="AT134" s="160" t="s">
        <v>292</v>
      </c>
      <c r="AU134" s="160" t="s">
        <v>81</v>
      </c>
      <c r="AY134" s="17" t="s">
        <v>135</v>
      </c>
      <c r="BE134" s="161">
        <f t="shared" si="24"/>
        <v>0</v>
      </c>
      <c r="BF134" s="161">
        <f t="shared" si="25"/>
        <v>0</v>
      </c>
      <c r="BG134" s="161">
        <f t="shared" si="26"/>
        <v>0</v>
      </c>
      <c r="BH134" s="161">
        <f t="shared" si="27"/>
        <v>0</v>
      </c>
      <c r="BI134" s="161">
        <f t="shared" si="28"/>
        <v>0</v>
      </c>
      <c r="BJ134" s="17" t="s">
        <v>79</v>
      </c>
      <c r="BK134" s="161">
        <f t="shared" si="29"/>
        <v>0</v>
      </c>
      <c r="BL134" s="17" t="s">
        <v>176</v>
      </c>
      <c r="BM134" s="160" t="s">
        <v>889</v>
      </c>
    </row>
    <row r="135" spans="2:65" s="1" customFormat="1" ht="24" customHeight="1">
      <c r="B135" s="148"/>
      <c r="C135" s="149" t="s">
        <v>384</v>
      </c>
      <c r="D135" s="149" t="s">
        <v>138</v>
      </c>
      <c r="E135" s="150" t="s">
        <v>890</v>
      </c>
      <c r="F135" s="151" t="s">
        <v>891</v>
      </c>
      <c r="G135" s="152" t="s">
        <v>149</v>
      </c>
      <c r="H135" s="153">
        <v>9</v>
      </c>
      <c r="I135" s="154"/>
      <c r="J135" s="155">
        <f t="shared" si="20"/>
        <v>0</v>
      </c>
      <c r="K135" s="151" t="s">
        <v>142</v>
      </c>
      <c r="L135" s="32"/>
      <c r="M135" s="156" t="s">
        <v>3</v>
      </c>
      <c r="N135" s="157" t="s">
        <v>43</v>
      </c>
      <c r="O135" s="52"/>
      <c r="P135" s="158">
        <f t="shared" si="21"/>
        <v>0</v>
      </c>
      <c r="Q135" s="158">
        <v>0</v>
      </c>
      <c r="R135" s="158">
        <f t="shared" si="22"/>
        <v>0</v>
      </c>
      <c r="S135" s="158">
        <v>0</v>
      </c>
      <c r="T135" s="159">
        <f t="shared" si="23"/>
        <v>0</v>
      </c>
      <c r="AR135" s="160" t="s">
        <v>176</v>
      </c>
      <c r="AT135" s="160" t="s">
        <v>138</v>
      </c>
      <c r="AU135" s="160" t="s">
        <v>81</v>
      </c>
      <c r="AY135" s="17" t="s">
        <v>135</v>
      </c>
      <c r="BE135" s="161">
        <f t="shared" si="24"/>
        <v>0</v>
      </c>
      <c r="BF135" s="161">
        <f t="shared" si="25"/>
        <v>0</v>
      </c>
      <c r="BG135" s="161">
        <f t="shared" si="26"/>
        <v>0</v>
      </c>
      <c r="BH135" s="161">
        <f t="shared" si="27"/>
        <v>0</v>
      </c>
      <c r="BI135" s="161">
        <f t="shared" si="28"/>
        <v>0</v>
      </c>
      <c r="BJ135" s="17" t="s">
        <v>79</v>
      </c>
      <c r="BK135" s="161">
        <f t="shared" si="29"/>
        <v>0</v>
      </c>
      <c r="BL135" s="17" t="s">
        <v>176</v>
      </c>
      <c r="BM135" s="160" t="s">
        <v>892</v>
      </c>
    </row>
    <row r="136" spans="2:65" s="1" customFormat="1" ht="16.5" customHeight="1">
      <c r="B136" s="148"/>
      <c r="C136" s="188" t="s">
        <v>390</v>
      </c>
      <c r="D136" s="188" t="s">
        <v>292</v>
      </c>
      <c r="E136" s="189" t="s">
        <v>893</v>
      </c>
      <c r="F136" s="190" t="s">
        <v>894</v>
      </c>
      <c r="G136" s="191" t="s">
        <v>149</v>
      </c>
      <c r="H136" s="192">
        <v>9</v>
      </c>
      <c r="I136" s="193"/>
      <c r="J136" s="194">
        <f t="shared" si="20"/>
        <v>0</v>
      </c>
      <c r="K136" s="190" t="s">
        <v>142</v>
      </c>
      <c r="L136" s="195"/>
      <c r="M136" s="196" t="s">
        <v>3</v>
      </c>
      <c r="N136" s="197" t="s">
        <v>43</v>
      </c>
      <c r="O136" s="52"/>
      <c r="P136" s="158">
        <f t="shared" si="21"/>
        <v>0</v>
      </c>
      <c r="Q136" s="158">
        <v>0.0001</v>
      </c>
      <c r="R136" s="158">
        <f t="shared" si="22"/>
        <v>0.0009000000000000001</v>
      </c>
      <c r="S136" s="158">
        <v>0</v>
      </c>
      <c r="T136" s="159">
        <f t="shared" si="23"/>
        <v>0</v>
      </c>
      <c r="AR136" s="160" t="s">
        <v>295</v>
      </c>
      <c r="AT136" s="160" t="s">
        <v>292</v>
      </c>
      <c r="AU136" s="160" t="s">
        <v>81</v>
      </c>
      <c r="AY136" s="17" t="s">
        <v>135</v>
      </c>
      <c r="BE136" s="161">
        <f t="shared" si="24"/>
        <v>0</v>
      </c>
      <c r="BF136" s="161">
        <f t="shared" si="25"/>
        <v>0</v>
      </c>
      <c r="BG136" s="161">
        <f t="shared" si="26"/>
        <v>0</v>
      </c>
      <c r="BH136" s="161">
        <f t="shared" si="27"/>
        <v>0</v>
      </c>
      <c r="BI136" s="161">
        <f t="shared" si="28"/>
        <v>0</v>
      </c>
      <c r="BJ136" s="17" t="s">
        <v>79</v>
      </c>
      <c r="BK136" s="161">
        <f t="shared" si="29"/>
        <v>0</v>
      </c>
      <c r="BL136" s="17" t="s">
        <v>176</v>
      </c>
      <c r="BM136" s="160" t="s">
        <v>895</v>
      </c>
    </row>
    <row r="137" spans="2:65" s="1" customFormat="1" ht="16.5" customHeight="1">
      <c r="B137" s="148"/>
      <c r="C137" s="149" t="s">
        <v>394</v>
      </c>
      <c r="D137" s="149" t="s">
        <v>138</v>
      </c>
      <c r="E137" s="150" t="s">
        <v>896</v>
      </c>
      <c r="F137" s="151" t="s">
        <v>897</v>
      </c>
      <c r="G137" s="152" t="s">
        <v>141</v>
      </c>
      <c r="H137" s="153">
        <v>11</v>
      </c>
      <c r="I137" s="154"/>
      <c r="J137" s="155">
        <f t="shared" si="20"/>
        <v>0</v>
      </c>
      <c r="K137" s="151" t="s">
        <v>3</v>
      </c>
      <c r="L137" s="32"/>
      <c r="M137" s="156" t="s">
        <v>3</v>
      </c>
      <c r="N137" s="157" t="s">
        <v>43</v>
      </c>
      <c r="O137" s="52"/>
      <c r="P137" s="158">
        <f t="shared" si="21"/>
        <v>0</v>
      </c>
      <c r="Q137" s="158">
        <v>0</v>
      </c>
      <c r="R137" s="158">
        <f t="shared" si="22"/>
        <v>0</v>
      </c>
      <c r="S137" s="158">
        <v>0</v>
      </c>
      <c r="T137" s="159">
        <f t="shared" si="23"/>
        <v>0</v>
      </c>
      <c r="AR137" s="160" t="s">
        <v>176</v>
      </c>
      <c r="AT137" s="160" t="s">
        <v>138</v>
      </c>
      <c r="AU137" s="160" t="s">
        <v>81</v>
      </c>
      <c r="AY137" s="17" t="s">
        <v>135</v>
      </c>
      <c r="BE137" s="161">
        <f t="shared" si="24"/>
        <v>0</v>
      </c>
      <c r="BF137" s="161">
        <f t="shared" si="25"/>
        <v>0</v>
      </c>
      <c r="BG137" s="161">
        <f t="shared" si="26"/>
        <v>0</v>
      </c>
      <c r="BH137" s="161">
        <f t="shared" si="27"/>
        <v>0</v>
      </c>
      <c r="BI137" s="161">
        <f t="shared" si="28"/>
        <v>0</v>
      </c>
      <c r="BJ137" s="17" t="s">
        <v>79</v>
      </c>
      <c r="BK137" s="161">
        <f t="shared" si="29"/>
        <v>0</v>
      </c>
      <c r="BL137" s="17" t="s">
        <v>176</v>
      </c>
      <c r="BM137" s="160" t="s">
        <v>898</v>
      </c>
    </row>
    <row r="138" spans="2:65" s="1" customFormat="1" ht="16.5" customHeight="1">
      <c r="B138" s="148"/>
      <c r="C138" s="149" t="s">
        <v>398</v>
      </c>
      <c r="D138" s="149" t="s">
        <v>138</v>
      </c>
      <c r="E138" s="150" t="s">
        <v>899</v>
      </c>
      <c r="F138" s="151" t="s">
        <v>900</v>
      </c>
      <c r="G138" s="152" t="s">
        <v>141</v>
      </c>
      <c r="H138" s="153">
        <v>65</v>
      </c>
      <c r="I138" s="154"/>
      <c r="J138" s="155">
        <f t="shared" si="20"/>
        <v>0</v>
      </c>
      <c r="K138" s="151" t="s">
        <v>142</v>
      </c>
      <c r="L138" s="32"/>
      <c r="M138" s="156" t="s">
        <v>3</v>
      </c>
      <c r="N138" s="157" t="s">
        <v>43</v>
      </c>
      <c r="O138" s="52"/>
      <c r="P138" s="158">
        <f t="shared" si="21"/>
        <v>0</v>
      </c>
      <c r="Q138" s="158">
        <v>0</v>
      </c>
      <c r="R138" s="158">
        <f t="shared" si="22"/>
        <v>0</v>
      </c>
      <c r="S138" s="158">
        <v>0</v>
      </c>
      <c r="T138" s="159">
        <f t="shared" si="23"/>
        <v>0</v>
      </c>
      <c r="AR138" s="160" t="s">
        <v>176</v>
      </c>
      <c r="AT138" s="160" t="s">
        <v>138</v>
      </c>
      <c r="AU138" s="160" t="s">
        <v>81</v>
      </c>
      <c r="AY138" s="17" t="s">
        <v>135</v>
      </c>
      <c r="BE138" s="161">
        <f t="shared" si="24"/>
        <v>0</v>
      </c>
      <c r="BF138" s="161">
        <f t="shared" si="25"/>
        <v>0</v>
      </c>
      <c r="BG138" s="161">
        <f t="shared" si="26"/>
        <v>0</v>
      </c>
      <c r="BH138" s="161">
        <f t="shared" si="27"/>
        <v>0</v>
      </c>
      <c r="BI138" s="161">
        <f t="shared" si="28"/>
        <v>0</v>
      </c>
      <c r="BJ138" s="17" t="s">
        <v>79</v>
      </c>
      <c r="BK138" s="161">
        <f t="shared" si="29"/>
        <v>0</v>
      </c>
      <c r="BL138" s="17" t="s">
        <v>176</v>
      </c>
      <c r="BM138" s="160" t="s">
        <v>901</v>
      </c>
    </row>
    <row r="139" spans="2:65" s="1" customFormat="1" ht="24" customHeight="1">
      <c r="B139" s="148"/>
      <c r="C139" s="188" t="s">
        <v>402</v>
      </c>
      <c r="D139" s="188" t="s">
        <v>292</v>
      </c>
      <c r="E139" s="189" t="s">
        <v>902</v>
      </c>
      <c r="F139" s="190" t="s">
        <v>903</v>
      </c>
      <c r="G139" s="191" t="s">
        <v>141</v>
      </c>
      <c r="H139" s="192">
        <v>49</v>
      </c>
      <c r="I139" s="193"/>
      <c r="J139" s="194">
        <f t="shared" si="20"/>
        <v>0</v>
      </c>
      <c r="K139" s="190" t="s">
        <v>142</v>
      </c>
      <c r="L139" s="195"/>
      <c r="M139" s="196" t="s">
        <v>3</v>
      </c>
      <c r="N139" s="197" t="s">
        <v>43</v>
      </c>
      <c r="O139" s="52"/>
      <c r="P139" s="158">
        <f t="shared" si="21"/>
        <v>0</v>
      </c>
      <c r="Q139" s="158">
        <v>5E-05</v>
      </c>
      <c r="R139" s="158">
        <f t="shared" si="22"/>
        <v>0.00245</v>
      </c>
      <c r="S139" s="158">
        <v>0</v>
      </c>
      <c r="T139" s="159">
        <f t="shared" si="23"/>
        <v>0</v>
      </c>
      <c r="AR139" s="160" t="s">
        <v>295</v>
      </c>
      <c r="AT139" s="160" t="s">
        <v>292</v>
      </c>
      <c r="AU139" s="160" t="s">
        <v>81</v>
      </c>
      <c r="AY139" s="17" t="s">
        <v>135</v>
      </c>
      <c r="BE139" s="161">
        <f t="shared" si="24"/>
        <v>0</v>
      </c>
      <c r="BF139" s="161">
        <f t="shared" si="25"/>
        <v>0</v>
      </c>
      <c r="BG139" s="161">
        <f t="shared" si="26"/>
        <v>0</v>
      </c>
      <c r="BH139" s="161">
        <f t="shared" si="27"/>
        <v>0</v>
      </c>
      <c r="BI139" s="161">
        <f t="shared" si="28"/>
        <v>0</v>
      </c>
      <c r="BJ139" s="17" t="s">
        <v>79</v>
      </c>
      <c r="BK139" s="161">
        <f t="shared" si="29"/>
        <v>0</v>
      </c>
      <c r="BL139" s="17" t="s">
        <v>176</v>
      </c>
      <c r="BM139" s="160" t="s">
        <v>904</v>
      </c>
    </row>
    <row r="140" spans="2:65" s="1" customFormat="1" ht="24" customHeight="1">
      <c r="B140" s="148"/>
      <c r="C140" s="188" t="s">
        <v>406</v>
      </c>
      <c r="D140" s="188" t="s">
        <v>292</v>
      </c>
      <c r="E140" s="189" t="s">
        <v>905</v>
      </c>
      <c r="F140" s="190" t="s">
        <v>906</v>
      </c>
      <c r="G140" s="191" t="s">
        <v>141</v>
      </c>
      <c r="H140" s="192">
        <v>7</v>
      </c>
      <c r="I140" s="193"/>
      <c r="J140" s="194">
        <f t="shared" si="20"/>
        <v>0</v>
      </c>
      <c r="K140" s="190" t="s">
        <v>3</v>
      </c>
      <c r="L140" s="195"/>
      <c r="M140" s="196" t="s">
        <v>3</v>
      </c>
      <c r="N140" s="197" t="s">
        <v>43</v>
      </c>
      <c r="O140" s="52"/>
      <c r="P140" s="158">
        <f t="shared" si="21"/>
        <v>0</v>
      </c>
      <c r="Q140" s="158">
        <v>3E-05</v>
      </c>
      <c r="R140" s="158">
        <f t="shared" si="22"/>
        <v>0.00021</v>
      </c>
      <c r="S140" s="158">
        <v>0</v>
      </c>
      <c r="T140" s="159">
        <f t="shared" si="23"/>
        <v>0</v>
      </c>
      <c r="AR140" s="160" t="s">
        <v>295</v>
      </c>
      <c r="AT140" s="160" t="s">
        <v>292</v>
      </c>
      <c r="AU140" s="160" t="s">
        <v>81</v>
      </c>
      <c r="AY140" s="17" t="s">
        <v>135</v>
      </c>
      <c r="BE140" s="161">
        <f t="shared" si="24"/>
        <v>0</v>
      </c>
      <c r="BF140" s="161">
        <f t="shared" si="25"/>
        <v>0</v>
      </c>
      <c r="BG140" s="161">
        <f t="shared" si="26"/>
        <v>0</v>
      </c>
      <c r="BH140" s="161">
        <f t="shared" si="27"/>
        <v>0</v>
      </c>
      <c r="BI140" s="161">
        <f t="shared" si="28"/>
        <v>0</v>
      </c>
      <c r="BJ140" s="17" t="s">
        <v>79</v>
      </c>
      <c r="BK140" s="161">
        <f t="shared" si="29"/>
        <v>0</v>
      </c>
      <c r="BL140" s="17" t="s">
        <v>176</v>
      </c>
      <c r="BM140" s="160" t="s">
        <v>907</v>
      </c>
    </row>
    <row r="141" spans="2:65" s="1" customFormat="1" ht="24" customHeight="1">
      <c r="B141" s="148"/>
      <c r="C141" s="188" t="s">
        <v>411</v>
      </c>
      <c r="D141" s="188" t="s">
        <v>292</v>
      </c>
      <c r="E141" s="189" t="s">
        <v>908</v>
      </c>
      <c r="F141" s="190" t="s">
        <v>909</v>
      </c>
      <c r="G141" s="191" t="s">
        <v>141</v>
      </c>
      <c r="H141" s="192">
        <v>3</v>
      </c>
      <c r="I141" s="193"/>
      <c r="J141" s="194">
        <f t="shared" si="20"/>
        <v>0</v>
      </c>
      <c r="K141" s="190" t="s">
        <v>3</v>
      </c>
      <c r="L141" s="195"/>
      <c r="M141" s="196" t="s">
        <v>3</v>
      </c>
      <c r="N141" s="197" t="s">
        <v>43</v>
      </c>
      <c r="O141" s="52"/>
      <c r="P141" s="158">
        <f t="shared" si="21"/>
        <v>0</v>
      </c>
      <c r="Q141" s="158">
        <v>0.00015</v>
      </c>
      <c r="R141" s="158">
        <f t="shared" si="22"/>
        <v>0.00045</v>
      </c>
      <c r="S141" s="158">
        <v>0</v>
      </c>
      <c r="T141" s="159">
        <f t="shared" si="23"/>
        <v>0</v>
      </c>
      <c r="AR141" s="160" t="s">
        <v>295</v>
      </c>
      <c r="AT141" s="160" t="s">
        <v>292</v>
      </c>
      <c r="AU141" s="160" t="s">
        <v>81</v>
      </c>
      <c r="AY141" s="17" t="s">
        <v>135</v>
      </c>
      <c r="BE141" s="161">
        <f t="shared" si="24"/>
        <v>0</v>
      </c>
      <c r="BF141" s="161">
        <f t="shared" si="25"/>
        <v>0</v>
      </c>
      <c r="BG141" s="161">
        <f t="shared" si="26"/>
        <v>0</v>
      </c>
      <c r="BH141" s="161">
        <f t="shared" si="27"/>
        <v>0</v>
      </c>
      <c r="BI141" s="161">
        <f t="shared" si="28"/>
        <v>0</v>
      </c>
      <c r="BJ141" s="17" t="s">
        <v>79</v>
      </c>
      <c r="BK141" s="161">
        <f t="shared" si="29"/>
        <v>0</v>
      </c>
      <c r="BL141" s="17" t="s">
        <v>176</v>
      </c>
      <c r="BM141" s="160" t="s">
        <v>910</v>
      </c>
    </row>
    <row r="142" spans="2:65" s="1" customFormat="1" ht="16.5" customHeight="1">
      <c r="B142" s="148"/>
      <c r="C142" s="149" t="s">
        <v>418</v>
      </c>
      <c r="D142" s="149" t="s">
        <v>138</v>
      </c>
      <c r="E142" s="150" t="s">
        <v>911</v>
      </c>
      <c r="F142" s="151" t="s">
        <v>912</v>
      </c>
      <c r="G142" s="152" t="s">
        <v>141</v>
      </c>
      <c r="H142" s="153">
        <v>8</v>
      </c>
      <c r="I142" s="154"/>
      <c r="J142" s="155">
        <f t="shared" si="20"/>
        <v>0</v>
      </c>
      <c r="K142" s="151" t="s">
        <v>142</v>
      </c>
      <c r="L142" s="32"/>
      <c r="M142" s="156" t="s">
        <v>3</v>
      </c>
      <c r="N142" s="157" t="s">
        <v>43</v>
      </c>
      <c r="O142" s="52"/>
      <c r="P142" s="158">
        <f t="shared" si="21"/>
        <v>0</v>
      </c>
      <c r="Q142" s="158">
        <v>0</v>
      </c>
      <c r="R142" s="158">
        <f t="shared" si="22"/>
        <v>0</v>
      </c>
      <c r="S142" s="158">
        <v>0</v>
      </c>
      <c r="T142" s="159">
        <f t="shared" si="23"/>
        <v>0</v>
      </c>
      <c r="AR142" s="160" t="s">
        <v>176</v>
      </c>
      <c r="AT142" s="160" t="s">
        <v>138</v>
      </c>
      <c r="AU142" s="160" t="s">
        <v>81</v>
      </c>
      <c r="AY142" s="17" t="s">
        <v>135</v>
      </c>
      <c r="BE142" s="161">
        <f t="shared" si="24"/>
        <v>0</v>
      </c>
      <c r="BF142" s="161">
        <f t="shared" si="25"/>
        <v>0</v>
      </c>
      <c r="BG142" s="161">
        <f t="shared" si="26"/>
        <v>0</v>
      </c>
      <c r="BH142" s="161">
        <f t="shared" si="27"/>
        <v>0</v>
      </c>
      <c r="BI142" s="161">
        <f t="shared" si="28"/>
        <v>0</v>
      </c>
      <c r="BJ142" s="17" t="s">
        <v>79</v>
      </c>
      <c r="BK142" s="161">
        <f t="shared" si="29"/>
        <v>0</v>
      </c>
      <c r="BL142" s="17" t="s">
        <v>176</v>
      </c>
      <c r="BM142" s="160" t="s">
        <v>913</v>
      </c>
    </row>
    <row r="143" spans="2:65" s="1" customFormat="1" ht="24" customHeight="1">
      <c r="B143" s="148"/>
      <c r="C143" s="188" t="s">
        <v>424</v>
      </c>
      <c r="D143" s="188" t="s">
        <v>292</v>
      </c>
      <c r="E143" s="189" t="s">
        <v>914</v>
      </c>
      <c r="F143" s="190" t="s">
        <v>915</v>
      </c>
      <c r="G143" s="191" t="s">
        <v>826</v>
      </c>
      <c r="H143" s="192">
        <v>8</v>
      </c>
      <c r="I143" s="193"/>
      <c r="J143" s="194">
        <f t="shared" si="20"/>
        <v>0</v>
      </c>
      <c r="K143" s="190" t="s">
        <v>3</v>
      </c>
      <c r="L143" s="195"/>
      <c r="M143" s="196" t="s">
        <v>3</v>
      </c>
      <c r="N143" s="197" t="s">
        <v>43</v>
      </c>
      <c r="O143" s="52"/>
      <c r="P143" s="158">
        <f t="shared" si="21"/>
        <v>0</v>
      </c>
      <c r="Q143" s="158">
        <v>0</v>
      </c>
      <c r="R143" s="158">
        <f t="shared" si="22"/>
        <v>0</v>
      </c>
      <c r="S143" s="158">
        <v>0</v>
      </c>
      <c r="T143" s="159">
        <f t="shared" si="23"/>
        <v>0</v>
      </c>
      <c r="AR143" s="160" t="s">
        <v>295</v>
      </c>
      <c r="AT143" s="160" t="s">
        <v>292</v>
      </c>
      <c r="AU143" s="160" t="s">
        <v>81</v>
      </c>
      <c r="AY143" s="17" t="s">
        <v>135</v>
      </c>
      <c r="BE143" s="161">
        <f t="shared" si="24"/>
        <v>0</v>
      </c>
      <c r="BF143" s="161">
        <f t="shared" si="25"/>
        <v>0</v>
      </c>
      <c r="BG143" s="161">
        <f t="shared" si="26"/>
        <v>0</v>
      </c>
      <c r="BH143" s="161">
        <f t="shared" si="27"/>
        <v>0</v>
      </c>
      <c r="BI143" s="161">
        <f t="shared" si="28"/>
        <v>0</v>
      </c>
      <c r="BJ143" s="17" t="s">
        <v>79</v>
      </c>
      <c r="BK143" s="161">
        <f t="shared" si="29"/>
        <v>0</v>
      </c>
      <c r="BL143" s="17" t="s">
        <v>176</v>
      </c>
      <c r="BM143" s="160" t="s">
        <v>916</v>
      </c>
    </row>
    <row r="144" spans="2:65" s="1" customFormat="1" ht="24" customHeight="1">
      <c r="B144" s="148"/>
      <c r="C144" s="149" t="s">
        <v>430</v>
      </c>
      <c r="D144" s="149" t="s">
        <v>138</v>
      </c>
      <c r="E144" s="150" t="s">
        <v>917</v>
      </c>
      <c r="F144" s="151" t="s">
        <v>918</v>
      </c>
      <c r="G144" s="152" t="s">
        <v>141</v>
      </c>
      <c r="H144" s="153">
        <v>12</v>
      </c>
      <c r="I144" s="154"/>
      <c r="J144" s="155">
        <f t="shared" si="20"/>
        <v>0</v>
      </c>
      <c r="K144" s="151" t="s">
        <v>142</v>
      </c>
      <c r="L144" s="32"/>
      <c r="M144" s="156" t="s">
        <v>3</v>
      </c>
      <c r="N144" s="157" t="s">
        <v>43</v>
      </c>
      <c r="O144" s="52"/>
      <c r="P144" s="158">
        <f t="shared" si="21"/>
        <v>0</v>
      </c>
      <c r="Q144" s="158">
        <v>0</v>
      </c>
      <c r="R144" s="158">
        <f t="shared" si="22"/>
        <v>0</v>
      </c>
      <c r="S144" s="158">
        <v>0</v>
      </c>
      <c r="T144" s="159">
        <f t="shared" si="23"/>
        <v>0</v>
      </c>
      <c r="AR144" s="160" t="s">
        <v>176</v>
      </c>
      <c r="AT144" s="160" t="s">
        <v>138</v>
      </c>
      <c r="AU144" s="160" t="s">
        <v>81</v>
      </c>
      <c r="AY144" s="17" t="s">
        <v>135</v>
      </c>
      <c r="BE144" s="161">
        <f t="shared" si="24"/>
        <v>0</v>
      </c>
      <c r="BF144" s="161">
        <f t="shared" si="25"/>
        <v>0</v>
      </c>
      <c r="BG144" s="161">
        <f t="shared" si="26"/>
        <v>0</v>
      </c>
      <c r="BH144" s="161">
        <f t="shared" si="27"/>
        <v>0</v>
      </c>
      <c r="BI144" s="161">
        <f t="shared" si="28"/>
        <v>0</v>
      </c>
      <c r="BJ144" s="17" t="s">
        <v>79</v>
      </c>
      <c r="BK144" s="161">
        <f t="shared" si="29"/>
        <v>0</v>
      </c>
      <c r="BL144" s="17" t="s">
        <v>176</v>
      </c>
      <c r="BM144" s="160" t="s">
        <v>919</v>
      </c>
    </row>
    <row r="145" spans="2:65" s="1" customFormat="1" ht="24" customHeight="1">
      <c r="B145" s="148"/>
      <c r="C145" s="188" t="s">
        <v>437</v>
      </c>
      <c r="D145" s="188" t="s">
        <v>292</v>
      </c>
      <c r="E145" s="189" t="s">
        <v>920</v>
      </c>
      <c r="F145" s="190" t="s">
        <v>921</v>
      </c>
      <c r="G145" s="191" t="s">
        <v>141</v>
      </c>
      <c r="H145" s="192">
        <v>12</v>
      </c>
      <c r="I145" s="193"/>
      <c r="J145" s="194">
        <f t="shared" si="20"/>
        <v>0</v>
      </c>
      <c r="K145" s="190" t="s">
        <v>142</v>
      </c>
      <c r="L145" s="195"/>
      <c r="M145" s="196" t="s">
        <v>3</v>
      </c>
      <c r="N145" s="197" t="s">
        <v>43</v>
      </c>
      <c r="O145" s="52"/>
      <c r="P145" s="158">
        <f t="shared" si="21"/>
        <v>0</v>
      </c>
      <c r="Q145" s="158">
        <v>0.00043</v>
      </c>
      <c r="R145" s="158">
        <f t="shared" si="22"/>
        <v>0.00516</v>
      </c>
      <c r="S145" s="158">
        <v>0</v>
      </c>
      <c r="T145" s="159">
        <f t="shared" si="23"/>
        <v>0</v>
      </c>
      <c r="AR145" s="160" t="s">
        <v>295</v>
      </c>
      <c r="AT145" s="160" t="s">
        <v>292</v>
      </c>
      <c r="AU145" s="160" t="s">
        <v>81</v>
      </c>
      <c r="AY145" s="17" t="s">
        <v>135</v>
      </c>
      <c r="BE145" s="161">
        <f t="shared" si="24"/>
        <v>0</v>
      </c>
      <c r="BF145" s="161">
        <f t="shared" si="25"/>
        <v>0</v>
      </c>
      <c r="BG145" s="161">
        <f t="shared" si="26"/>
        <v>0</v>
      </c>
      <c r="BH145" s="161">
        <f t="shared" si="27"/>
        <v>0</v>
      </c>
      <c r="BI145" s="161">
        <f t="shared" si="28"/>
        <v>0</v>
      </c>
      <c r="BJ145" s="17" t="s">
        <v>79</v>
      </c>
      <c r="BK145" s="161">
        <f t="shared" si="29"/>
        <v>0</v>
      </c>
      <c r="BL145" s="17" t="s">
        <v>176</v>
      </c>
      <c r="BM145" s="160" t="s">
        <v>922</v>
      </c>
    </row>
    <row r="146" spans="2:65" s="1" customFormat="1" ht="24" customHeight="1">
      <c r="B146" s="148"/>
      <c r="C146" s="149" t="s">
        <v>442</v>
      </c>
      <c r="D146" s="149" t="s">
        <v>138</v>
      </c>
      <c r="E146" s="150" t="s">
        <v>923</v>
      </c>
      <c r="F146" s="151" t="s">
        <v>924</v>
      </c>
      <c r="G146" s="152" t="s">
        <v>149</v>
      </c>
      <c r="H146" s="153">
        <v>390</v>
      </c>
      <c r="I146" s="154"/>
      <c r="J146" s="155">
        <f t="shared" si="20"/>
        <v>0</v>
      </c>
      <c r="K146" s="151" t="s">
        <v>142</v>
      </c>
      <c r="L146" s="32"/>
      <c r="M146" s="156" t="s">
        <v>3</v>
      </c>
      <c r="N146" s="157" t="s">
        <v>43</v>
      </c>
      <c r="O146" s="52"/>
      <c r="P146" s="158">
        <f t="shared" si="21"/>
        <v>0</v>
      </c>
      <c r="Q146" s="158">
        <v>0</v>
      </c>
      <c r="R146" s="158">
        <f t="shared" si="22"/>
        <v>0</v>
      </c>
      <c r="S146" s="158">
        <v>0</v>
      </c>
      <c r="T146" s="159">
        <f t="shared" si="23"/>
        <v>0</v>
      </c>
      <c r="AR146" s="160" t="s">
        <v>176</v>
      </c>
      <c r="AT146" s="160" t="s">
        <v>138</v>
      </c>
      <c r="AU146" s="160" t="s">
        <v>81</v>
      </c>
      <c r="AY146" s="17" t="s">
        <v>135</v>
      </c>
      <c r="BE146" s="161">
        <f t="shared" si="24"/>
        <v>0</v>
      </c>
      <c r="BF146" s="161">
        <f t="shared" si="25"/>
        <v>0</v>
      </c>
      <c r="BG146" s="161">
        <f t="shared" si="26"/>
        <v>0</v>
      </c>
      <c r="BH146" s="161">
        <f t="shared" si="27"/>
        <v>0</v>
      </c>
      <c r="BI146" s="161">
        <f t="shared" si="28"/>
        <v>0</v>
      </c>
      <c r="BJ146" s="17" t="s">
        <v>79</v>
      </c>
      <c r="BK146" s="161">
        <f t="shared" si="29"/>
        <v>0</v>
      </c>
      <c r="BL146" s="17" t="s">
        <v>176</v>
      </c>
      <c r="BM146" s="160" t="s">
        <v>925</v>
      </c>
    </row>
    <row r="147" spans="2:65" s="1" customFormat="1" ht="16.5" customHeight="1">
      <c r="B147" s="148"/>
      <c r="C147" s="188" t="s">
        <v>446</v>
      </c>
      <c r="D147" s="188" t="s">
        <v>292</v>
      </c>
      <c r="E147" s="189" t="s">
        <v>926</v>
      </c>
      <c r="F147" s="190" t="s">
        <v>927</v>
      </c>
      <c r="G147" s="191" t="s">
        <v>149</v>
      </c>
      <c r="H147" s="192">
        <v>309.75</v>
      </c>
      <c r="I147" s="193"/>
      <c r="J147" s="194">
        <f aca="true" t="shared" si="30" ref="J147:J178">ROUND(I147*H147,2)</f>
        <v>0</v>
      </c>
      <c r="K147" s="190" t="s">
        <v>142</v>
      </c>
      <c r="L147" s="195"/>
      <c r="M147" s="196" t="s">
        <v>3</v>
      </c>
      <c r="N147" s="197" t="s">
        <v>43</v>
      </c>
      <c r="O147" s="52"/>
      <c r="P147" s="158">
        <f aca="true" t="shared" si="31" ref="P147:P178">O147*H147</f>
        <v>0</v>
      </c>
      <c r="Q147" s="158">
        <v>0.00012</v>
      </c>
      <c r="R147" s="158">
        <f aca="true" t="shared" si="32" ref="R147:R178">Q147*H147</f>
        <v>0.03717</v>
      </c>
      <c r="S147" s="158">
        <v>0</v>
      </c>
      <c r="T147" s="159">
        <f aca="true" t="shared" si="33" ref="T147:T178">S147*H147</f>
        <v>0</v>
      </c>
      <c r="AR147" s="160" t="s">
        <v>295</v>
      </c>
      <c r="AT147" s="160" t="s">
        <v>292</v>
      </c>
      <c r="AU147" s="160" t="s">
        <v>81</v>
      </c>
      <c r="AY147" s="17" t="s">
        <v>135</v>
      </c>
      <c r="BE147" s="161">
        <f aca="true" t="shared" si="34" ref="BE147:BE178">IF(N147="základní",J147,0)</f>
        <v>0</v>
      </c>
      <c r="BF147" s="161">
        <f aca="true" t="shared" si="35" ref="BF147:BF178">IF(N147="snížená",J147,0)</f>
        <v>0</v>
      </c>
      <c r="BG147" s="161">
        <f aca="true" t="shared" si="36" ref="BG147:BG178">IF(N147="zákl. přenesená",J147,0)</f>
        <v>0</v>
      </c>
      <c r="BH147" s="161">
        <f aca="true" t="shared" si="37" ref="BH147:BH178">IF(N147="sníž. přenesená",J147,0)</f>
        <v>0</v>
      </c>
      <c r="BI147" s="161">
        <f aca="true" t="shared" si="38" ref="BI147:BI178">IF(N147="nulová",J147,0)</f>
        <v>0</v>
      </c>
      <c r="BJ147" s="17" t="s">
        <v>79</v>
      </c>
      <c r="BK147" s="161">
        <f aca="true" t="shared" si="39" ref="BK147:BK178">ROUND(I147*H147,2)</f>
        <v>0</v>
      </c>
      <c r="BL147" s="17" t="s">
        <v>176</v>
      </c>
      <c r="BM147" s="160" t="s">
        <v>928</v>
      </c>
    </row>
    <row r="148" spans="2:65" s="1" customFormat="1" ht="16.5" customHeight="1">
      <c r="B148" s="148"/>
      <c r="C148" s="188" t="s">
        <v>451</v>
      </c>
      <c r="D148" s="188" t="s">
        <v>292</v>
      </c>
      <c r="E148" s="189" t="s">
        <v>929</v>
      </c>
      <c r="F148" s="190" t="s">
        <v>930</v>
      </c>
      <c r="G148" s="191" t="s">
        <v>149</v>
      </c>
      <c r="H148" s="192">
        <v>99.75</v>
      </c>
      <c r="I148" s="193"/>
      <c r="J148" s="194">
        <f t="shared" si="30"/>
        <v>0</v>
      </c>
      <c r="K148" s="190" t="s">
        <v>3</v>
      </c>
      <c r="L148" s="195"/>
      <c r="M148" s="196" t="s">
        <v>3</v>
      </c>
      <c r="N148" s="197" t="s">
        <v>43</v>
      </c>
      <c r="O148" s="52"/>
      <c r="P148" s="158">
        <f t="shared" si="31"/>
        <v>0</v>
      </c>
      <c r="Q148" s="158">
        <v>0.00012</v>
      </c>
      <c r="R148" s="158">
        <f t="shared" si="32"/>
        <v>0.01197</v>
      </c>
      <c r="S148" s="158">
        <v>0</v>
      </c>
      <c r="T148" s="159">
        <f t="shared" si="33"/>
        <v>0</v>
      </c>
      <c r="AR148" s="160" t="s">
        <v>295</v>
      </c>
      <c r="AT148" s="160" t="s">
        <v>292</v>
      </c>
      <c r="AU148" s="160" t="s">
        <v>81</v>
      </c>
      <c r="AY148" s="17" t="s">
        <v>135</v>
      </c>
      <c r="BE148" s="161">
        <f t="shared" si="34"/>
        <v>0</v>
      </c>
      <c r="BF148" s="161">
        <f t="shared" si="35"/>
        <v>0</v>
      </c>
      <c r="BG148" s="161">
        <f t="shared" si="36"/>
        <v>0</v>
      </c>
      <c r="BH148" s="161">
        <f t="shared" si="37"/>
        <v>0</v>
      </c>
      <c r="BI148" s="161">
        <f t="shared" si="38"/>
        <v>0</v>
      </c>
      <c r="BJ148" s="17" t="s">
        <v>79</v>
      </c>
      <c r="BK148" s="161">
        <f t="shared" si="39"/>
        <v>0</v>
      </c>
      <c r="BL148" s="17" t="s">
        <v>176</v>
      </c>
      <c r="BM148" s="160" t="s">
        <v>931</v>
      </c>
    </row>
    <row r="149" spans="2:65" s="1" customFormat="1" ht="24" customHeight="1">
      <c r="B149" s="148"/>
      <c r="C149" s="149" t="s">
        <v>458</v>
      </c>
      <c r="D149" s="149" t="s">
        <v>138</v>
      </c>
      <c r="E149" s="150" t="s">
        <v>932</v>
      </c>
      <c r="F149" s="151" t="s">
        <v>933</v>
      </c>
      <c r="G149" s="152" t="s">
        <v>149</v>
      </c>
      <c r="H149" s="153">
        <v>440</v>
      </c>
      <c r="I149" s="154"/>
      <c r="J149" s="155">
        <f t="shared" si="30"/>
        <v>0</v>
      </c>
      <c r="K149" s="151" t="s">
        <v>142</v>
      </c>
      <c r="L149" s="32"/>
      <c r="M149" s="156" t="s">
        <v>3</v>
      </c>
      <c r="N149" s="157" t="s">
        <v>43</v>
      </c>
      <c r="O149" s="52"/>
      <c r="P149" s="158">
        <f t="shared" si="31"/>
        <v>0</v>
      </c>
      <c r="Q149" s="158">
        <v>0</v>
      </c>
      <c r="R149" s="158">
        <f t="shared" si="32"/>
        <v>0</v>
      </c>
      <c r="S149" s="158">
        <v>0</v>
      </c>
      <c r="T149" s="159">
        <f t="shared" si="33"/>
        <v>0</v>
      </c>
      <c r="AR149" s="160" t="s">
        <v>176</v>
      </c>
      <c r="AT149" s="160" t="s">
        <v>138</v>
      </c>
      <c r="AU149" s="160" t="s">
        <v>81</v>
      </c>
      <c r="AY149" s="17" t="s">
        <v>135</v>
      </c>
      <c r="BE149" s="161">
        <f t="shared" si="34"/>
        <v>0</v>
      </c>
      <c r="BF149" s="161">
        <f t="shared" si="35"/>
        <v>0</v>
      </c>
      <c r="BG149" s="161">
        <f t="shared" si="36"/>
        <v>0</v>
      </c>
      <c r="BH149" s="161">
        <f t="shared" si="37"/>
        <v>0</v>
      </c>
      <c r="BI149" s="161">
        <f t="shared" si="38"/>
        <v>0</v>
      </c>
      <c r="BJ149" s="17" t="s">
        <v>79</v>
      </c>
      <c r="BK149" s="161">
        <f t="shared" si="39"/>
        <v>0</v>
      </c>
      <c r="BL149" s="17" t="s">
        <v>176</v>
      </c>
      <c r="BM149" s="160" t="s">
        <v>934</v>
      </c>
    </row>
    <row r="150" spans="2:65" s="1" customFormat="1" ht="16.5" customHeight="1">
      <c r="B150" s="148"/>
      <c r="C150" s="188" t="s">
        <v>464</v>
      </c>
      <c r="D150" s="188" t="s">
        <v>292</v>
      </c>
      <c r="E150" s="189" t="s">
        <v>935</v>
      </c>
      <c r="F150" s="190" t="s">
        <v>936</v>
      </c>
      <c r="G150" s="191" t="s">
        <v>149</v>
      </c>
      <c r="H150" s="192">
        <v>528</v>
      </c>
      <c r="I150" s="193"/>
      <c r="J150" s="194">
        <f t="shared" si="30"/>
        <v>0</v>
      </c>
      <c r="K150" s="190" t="s">
        <v>142</v>
      </c>
      <c r="L150" s="195"/>
      <c r="M150" s="196" t="s">
        <v>3</v>
      </c>
      <c r="N150" s="197" t="s">
        <v>43</v>
      </c>
      <c r="O150" s="52"/>
      <c r="P150" s="158">
        <f t="shared" si="31"/>
        <v>0</v>
      </c>
      <c r="Q150" s="158">
        <v>0.00017</v>
      </c>
      <c r="R150" s="158">
        <f t="shared" si="32"/>
        <v>0.08976</v>
      </c>
      <c r="S150" s="158">
        <v>0</v>
      </c>
      <c r="T150" s="159">
        <f t="shared" si="33"/>
        <v>0</v>
      </c>
      <c r="AR150" s="160" t="s">
        <v>295</v>
      </c>
      <c r="AT150" s="160" t="s">
        <v>292</v>
      </c>
      <c r="AU150" s="160" t="s">
        <v>81</v>
      </c>
      <c r="AY150" s="17" t="s">
        <v>135</v>
      </c>
      <c r="BE150" s="161">
        <f t="shared" si="34"/>
        <v>0</v>
      </c>
      <c r="BF150" s="161">
        <f t="shared" si="35"/>
        <v>0</v>
      </c>
      <c r="BG150" s="161">
        <f t="shared" si="36"/>
        <v>0</v>
      </c>
      <c r="BH150" s="161">
        <f t="shared" si="37"/>
        <v>0</v>
      </c>
      <c r="BI150" s="161">
        <f t="shared" si="38"/>
        <v>0</v>
      </c>
      <c r="BJ150" s="17" t="s">
        <v>79</v>
      </c>
      <c r="BK150" s="161">
        <f t="shared" si="39"/>
        <v>0</v>
      </c>
      <c r="BL150" s="17" t="s">
        <v>176</v>
      </c>
      <c r="BM150" s="160" t="s">
        <v>937</v>
      </c>
    </row>
    <row r="151" spans="2:65" s="1" customFormat="1" ht="24" customHeight="1">
      <c r="B151" s="148"/>
      <c r="C151" s="149" t="s">
        <v>471</v>
      </c>
      <c r="D151" s="149" t="s">
        <v>138</v>
      </c>
      <c r="E151" s="150" t="s">
        <v>938</v>
      </c>
      <c r="F151" s="151" t="s">
        <v>939</v>
      </c>
      <c r="G151" s="152" t="s">
        <v>149</v>
      </c>
      <c r="H151" s="153">
        <v>30</v>
      </c>
      <c r="I151" s="154"/>
      <c r="J151" s="155">
        <f t="shared" si="30"/>
        <v>0</v>
      </c>
      <c r="K151" s="151" t="s">
        <v>142</v>
      </c>
      <c r="L151" s="32"/>
      <c r="M151" s="156" t="s">
        <v>3</v>
      </c>
      <c r="N151" s="157" t="s">
        <v>43</v>
      </c>
      <c r="O151" s="52"/>
      <c r="P151" s="158">
        <f t="shared" si="31"/>
        <v>0</v>
      </c>
      <c r="Q151" s="158">
        <v>0</v>
      </c>
      <c r="R151" s="158">
        <f t="shared" si="32"/>
        <v>0</v>
      </c>
      <c r="S151" s="158">
        <v>0</v>
      </c>
      <c r="T151" s="159">
        <f t="shared" si="33"/>
        <v>0</v>
      </c>
      <c r="AR151" s="160" t="s">
        <v>176</v>
      </c>
      <c r="AT151" s="160" t="s">
        <v>138</v>
      </c>
      <c r="AU151" s="160" t="s">
        <v>81</v>
      </c>
      <c r="AY151" s="17" t="s">
        <v>135</v>
      </c>
      <c r="BE151" s="161">
        <f t="shared" si="34"/>
        <v>0</v>
      </c>
      <c r="BF151" s="161">
        <f t="shared" si="35"/>
        <v>0</v>
      </c>
      <c r="BG151" s="161">
        <f t="shared" si="36"/>
        <v>0</v>
      </c>
      <c r="BH151" s="161">
        <f t="shared" si="37"/>
        <v>0</v>
      </c>
      <c r="BI151" s="161">
        <f t="shared" si="38"/>
        <v>0</v>
      </c>
      <c r="BJ151" s="17" t="s">
        <v>79</v>
      </c>
      <c r="BK151" s="161">
        <f t="shared" si="39"/>
        <v>0</v>
      </c>
      <c r="BL151" s="17" t="s">
        <v>176</v>
      </c>
      <c r="BM151" s="160" t="s">
        <v>940</v>
      </c>
    </row>
    <row r="152" spans="2:65" s="1" customFormat="1" ht="16.5" customHeight="1">
      <c r="B152" s="148"/>
      <c r="C152" s="188" t="s">
        <v>475</v>
      </c>
      <c r="D152" s="188" t="s">
        <v>292</v>
      </c>
      <c r="E152" s="189" t="s">
        <v>941</v>
      </c>
      <c r="F152" s="190" t="s">
        <v>942</v>
      </c>
      <c r="G152" s="191" t="s">
        <v>149</v>
      </c>
      <c r="H152" s="192">
        <v>31.5</v>
      </c>
      <c r="I152" s="193"/>
      <c r="J152" s="194">
        <f t="shared" si="30"/>
        <v>0</v>
      </c>
      <c r="K152" s="190" t="s">
        <v>142</v>
      </c>
      <c r="L152" s="195"/>
      <c r="M152" s="196" t="s">
        <v>3</v>
      </c>
      <c r="N152" s="197" t="s">
        <v>43</v>
      </c>
      <c r="O152" s="52"/>
      <c r="P152" s="158">
        <f t="shared" si="31"/>
        <v>0</v>
      </c>
      <c r="Q152" s="158">
        <v>0.00025</v>
      </c>
      <c r="R152" s="158">
        <f t="shared" si="32"/>
        <v>0.007875</v>
      </c>
      <c r="S152" s="158">
        <v>0</v>
      </c>
      <c r="T152" s="159">
        <f t="shared" si="33"/>
        <v>0</v>
      </c>
      <c r="AR152" s="160" t="s">
        <v>295</v>
      </c>
      <c r="AT152" s="160" t="s">
        <v>292</v>
      </c>
      <c r="AU152" s="160" t="s">
        <v>81</v>
      </c>
      <c r="AY152" s="17" t="s">
        <v>135</v>
      </c>
      <c r="BE152" s="161">
        <f t="shared" si="34"/>
        <v>0</v>
      </c>
      <c r="BF152" s="161">
        <f t="shared" si="35"/>
        <v>0</v>
      </c>
      <c r="BG152" s="161">
        <f t="shared" si="36"/>
        <v>0</v>
      </c>
      <c r="BH152" s="161">
        <f t="shared" si="37"/>
        <v>0</v>
      </c>
      <c r="BI152" s="161">
        <f t="shared" si="38"/>
        <v>0</v>
      </c>
      <c r="BJ152" s="17" t="s">
        <v>79</v>
      </c>
      <c r="BK152" s="161">
        <f t="shared" si="39"/>
        <v>0</v>
      </c>
      <c r="BL152" s="17" t="s">
        <v>176</v>
      </c>
      <c r="BM152" s="160" t="s">
        <v>943</v>
      </c>
    </row>
    <row r="153" spans="2:65" s="1" customFormat="1" ht="24" customHeight="1">
      <c r="B153" s="148"/>
      <c r="C153" s="149" t="s">
        <v>479</v>
      </c>
      <c r="D153" s="149" t="s">
        <v>138</v>
      </c>
      <c r="E153" s="150" t="s">
        <v>944</v>
      </c>
      <c r="F153" s="151" t="s">
        <v>945</v>
      </c>
      <c r="G153" s="152" t="s">
        <v>149</v>
      </c>
      <c r="H153" s="153">
        <v>3</v>
      </c>
      <c r="I153" s="154"/>
      <c r="J153" s="155">
        <f t="shared" si="30"/>
        <v>0</v>
      </c>
      <c r="K153" s="151" t="s">
        <v>142</v>
      </c>
      <c r="L153" s="32"/>
      <c r="M153" s="156" t="s">
        <v>3</v>
      </c>
      <c r="N153" s="157" t="s">
        <v>43</v>
      </c>
      <c r="O153" s="52"/>
      <c r="P153" s="158">
        <f t="shared" si="31"/>
        <v>0</v>
      </c>
      <c r="Q153" s="158">
        <v>0</v>
      </c>
      <c r="R153" s="158">
        <f t="shared" si="32"/>
        <v>0</v>
      </c>
      <c r="S153" s="158">
        <v>0</v>
      </c>
      <c r="T153" s="159">
        <f t="shared" si="33"/>
        <v>0</v>
      </c>
      <c r="AR153" s="160" t="s">
        <v>176</v>
      </c>
      <c r="AT153" s="160" t="s">
        <v>138</v>
      </c>
      <c r="AU153" s="160" t="s">
        <v>81</v>
      </c>
      <c r="AY153" s="17" t="s">
        <v>135</v>
      </c>
      <c r="BE153" s="161">
        <f t="shared" si="34"/>
        <v>0</v>
      </c>
      <c r="BF153" s="161">
        <f t="shared" si="35"/>
        <v>0</v>
      </c>
      <c r="BG153" s="161">
        <f t="shared" si="36"/>
        <v>0</v>
      </c>
      <c r="BH153" s="161">
        <f t="shared" si="37"/>
        <v>0</v>
      </c>
      <c r="BI153" s="161">
        <f t="shared" si="38"/>
        <v>0</v>
      </c>
      <c r="BJ153" s="17" t="s">
        <v>79</v>
      </c>
      <c r="BK153" s="161">
        <f t="shared" si="39"/>
        <v>0</v>
      </c>
      <c r="BL153" s="17" t="s">
        <v>176</v>
      </c>
      <c r="BM153" s="160" t="s">
        <v>946</v>
      </c>
    </row>
    <row r="154" spans="2:65" s="1" customFormat="1" ht="16.5" customHeight="1">
      <c r="B154" s="148"/>
      <c r="C154" s="188" t="s">
        <v>485</v>
      </c>
      <c r="D154" s="188" t="s">
        <v>292</v>
      </c>
      <c r="E154" s="189" t="s">
        <v>947</v>
      </c>
      <c r="F154" s="190" t="s">
        <v>948</v>
      </c>
      <c r="G154" s="191" t="s">
        <v>149</v>
      </c>
      <c r="H154" s="192">
        <v>3.15</v>
      </c>
      <c r="I154" s="193"/>
      <c r="J154" s="194">
        <f t="shared" si="30"/>
        <v>0</v>
      </c>
      <c r="K154" s="190" t="s">
        <v>3</v>
      </c>
      <c r="L154" s="195"/>
      <c r="M154" s="196" t="s">
        <v>3</v>
      </c>
      <c r="N154" s="197" t="s">
        <v>43</v>
      </c>
      <c r="O154" s="52"/>
      <c r="P154" s="158">
        <f t="shared" si="31"/>
        <v>0</v>
      </c>
      <c r="Q154" s="158">
        <v>0</v>
      </c>
      <c r="R154" s="158">
        <f t="shared" si="32"/>
        <v>0</v>
      </c>
      <c r="S154" s="158">
        <v>0</v>
      </c>
      <c r="T154" s="159">
        <f t="shared" si="33"/>
        <v>0</v>
      </c>
      <c r="AR154" s="160" t="s">
        <v>295</v>
      </c>
      <c r="AT154" s="160" t="s">
        <v>292</v>
      </c>
      <c r="AU154" s="160" t="s">
        <v>81</v>
      </c>
      <c r="AY154" s="17" t="s">
        <v>135</v>
      </c>
      <c r="BE154" s="161">
        <f t="shared" si="34"/>
        <v>0</v>
      </c>
      <c r="BF154" s="161">
        <f t="shared" si="35"/>
        <v>0</v>
      </c>
      <c r="BG154" s="161">
        <f t="shared" si="36"/>
        <v>0</v>
      </c>
      <c r="BH154" s="161">
        <f t="shared" si="37"/>
        <v>0</v>
      </c>
      <c r="BI154" s="161">
        <f t="shared" si="38"/>
        <v>0</v>
      </c>
      <c r="BJ154" s="17" t="s">
        <v>79</v>
      </c>
      <c r="BK154" s="161">
        <f t="shared" si="39"/>
        <v>0</v>
      </c>
      <c r="BL154" s="17" t="s">
        <v>176</v>
      </c>
      <c r="BM154" s="160" t="s">
        <v>949</v>
      </c>
    </row>
    <row r="155" spans="2:65" s="1" customFormat="1" ht="24" customHeight="1">
      <c r="B155" s="148"/>
      <c r="C155" s="149" t="s">
        <v>494</v>
      </c>
      <c r="D155" s="149" t="s">
        <v>138</v>
      </c>
      <c r="E155" s="150" t="s">
        <v>950</v>
      </c>
      <c r="F155" s="151" t="s">
        <v>951</v>
      </c>
      <c r="G155" s="152" t="s">
        <v>141</v>
      </c>
      <c r="H155" s="153">
        <v>112</v>
      </c>
      <c r="I155" s="154"/>
      <c r="J155" s="155">
        <f t="shared" si="30"/>
        <v>0</v>
      </c>
      <c r="K155" s="151" t="s">
        <v>142</v>
      </c>
      <c r="L155" s="32"/>
      <c r="M155" s="156" t="s">
        <v>3</v>
      </c>
      <c r="N155" s="157" t="s">
        <v>43</v>
      </c>
      <c r="O155" s="52"/>
      <c r="P155" s="158">
        <f t="shared" si="31"/>
        <v>0</v>
      </c>
      <c r="Q155" s="158">
        <v>0</v>
      </c>
      <c r="R155" s="158">
        <f t="shared" si="32"/>
        <v>0</v>
      </c>
      <c r="S155" s="158">
        <v>0</v>
      </c>
      <c r="T155" s="159">
        <f t="shared" si="33"/>
        <v>0</v>
      </c>
      <c r="AR155" s="160" t="s">
        <v>176</v>
      </c>
      <c r="AT155" s="160" t="s">
        <v>138</v>
      </c>
      <c r="AU155" s="160" t="s">
        <v>81</v>
      </c>
      <c r="AY155" s="17" t="s">
        <v>135</v>
      </c>
      <c r="BE155" s="161">
        <f t="shared" si="34"/>
        <v>0</v>
      </c>
      <c r="BF155" s="161">
        <f t="shared" si="35"/>
        <v>0</v>
      </c>
      <c r="BG155" s="161">
        <f t="shared" si="36"/>
        <v>0</v>
      </c>
      <c r="BH155" s="161">
        <f t="shared" si="37"/>
        <v>0</v>
      </c>
      <c r="BI155" s="161">
        <f t="shared" si="38"/>
        <v>0</v>
      </c>
      <c r="BJ155" s="17" t="s">
        <v>79</v>
      </c>
      <c r="BK155" s="161">
        <f t="shared" si="39"/>
        <v>0</v>
      </c>
      <c r="BL155" s="17" t="s">
        <v>176</v>
      </c>
      <c r="BM155" s="160" t="s">
        <v>952</v>
      </c>
    </row>
    <row r="156" spans="2:65" s="1" customFormat="1" ht="24" customHeight="1">
      <c r="B156" s="148"/>
      <c r="C156" s="149" t="s">
        <v>498</v>
      </c>
      <c r="D156" s="149" t="s">
        <v>138</v>
      </c>
      <c r="E156" s="150" t="s">
        <v>953</v>
      </c>
      <c r="F156" s="151" t="s">
        <v>954</v>
      </c>
      <c r="G156" s="152" t="s">
        <v>141</v>
      </c>
      <c r="H156" s="153">
        <v>10</v>
      </c>
      <c r="I156" s="154"/>
      <c r="J156" s="155">
        <f t="shared" si="30"/>
        <v>0</v>
      </c>
      <c r="K156" s="151" t="s">
        <v>142</v>
      </c>
      <c r="L156" s="32"/>
      <c r="M156" s="156" t="s">
        <v>3</v>
      </c>
      <c r="N156" s="157" t="s">
        <v>43</v>
      </c>
      <c r="O156" s="52"/>
      <c r="P156" s="158">
        <f t="shared" si="31"/>
        <v>0</v>
      </c>
      <c r="Q156" s="158">
        <v>0</v>
      </c>
      <c r="R156" s="158">
        <f t="shared" si="32"/>
        <v>0</v>
      </c>
      <c r="S156" s="158">
        <v>0</v>
      </c>
      <c r="T156" s="159">
        <f t="shared" si="33"/>
        <v>0</v>
      </c>
      <c r="AR156" s="160" t="s">
        <v>176</v>
      </c>
      <c r="AT156" s="160" t="s">
        <v>138</v>
      </c>
      <c r="AU156" s="160" t="s">
        <v>81</v>
      </c>
      <c r="AY156" s="17" t="s">
        <v>135</v>
      </c>
      <c r="BE156" s="161">
        <f t="shared" si="34"/>
        <v>0</v>
      </c>
      <c r="BF156" s="161">
        <f t="shared" si="35"/>
        <v>0</v>
      </c>
      <c r="BG156" s="161">
        <f t="shared" si="36"/>
        <v>0</v>
      </c>
      <c r="BH156" s="161">
        <f t="shared" si="37"/>
        <v>0</v>
      </c>
      <c r="BI156" s="161">
        <f t="shared" si="38"/>
        <v>0</v>
      </c>
      <c r="BJ156" s="17" t="s">
        <v>79</v>
      </c>
      <c r="BK156" s="161">
        <f t="shared" si="39"/>
        <v>0</v>
      </c>
      <c r="BL156" s="17" t="s">
        <v>176</v>
      </c>
      <c r="BM156" s="160" t="s">
        <v>955</v>
      </c>
    </row>
    <row r="157" spans="2:65" s="1" customFormat="1" ht="16.5" customHeight="1">
      <c r="B157" s="148"/>
      <c r="C157" s="149" t="s">
        <v>502</v>
      </c>
      <c r="D157" s="149" t="s">
        <v>138</v>
      </c>
      <c r="E157" s="150" t="s">
        <v>956</v>
      </c>
      <c r="F157" s="151" t="s">
        <v>957</v>
      </c>
      <c r="G157" s="152" t="s">
        <v>141</v>
      </c>
      <c r="H157" s="153">
        <v>14</v>
      </c>
      <c r="I157" s="154"/>
      <c r="J157" s="155">
        <f t="shared" si="30"/>
        <v>0</v>
      </c>
      <c r="K157" s="151" t="s">
        <v>142</v>
      </c>
      <c r="L157" s="32"/>
      <c r="M157" s="156" t="s">
        <v>3</v>
      </c>
      <c r="N157" s="157" t="s">
        <v>43</v>
      </c>
      <c r="O157" s="52"/>
      <c r="P157" s="158">
        <f t="shared" si="31"/>
        <v>0</v>
      </c>
      <c r="Q157" s="158">
        <v>0</v>
      </c>
      <c r="R157" s="158">
        <f t="shared" si="32"/>
        <v>0</v>
      </c>
      <c r="S157" s="158">
        <v>0</v>
      </c>
      <c r="T157" s="159">
        <f t="shared" si="33"/>
        <v>0</v>
      </c>
      <c r="AR157" s="160" t="s">
        <v>176</v>
      </c>
      <c r="AT157" s="160" t="s">
        <v>138</v>
      </c>
      <c r="AU157" s="160" t="s">
        <v>81</v>
      </c>
      <c r="AY157" s="17" t="s">
        <v>135</v>
      </c>
      <c r="BE157" s="161">
        <f t="shared" si="34"/>
        <v>0</v>
      </c>
      <c r="BF157" s="161">
        <f t="shared" si="35"/>
        <v>0</v>
      </c>
      <c r="BG157" s="161">
        <f t="shared" si="36"/>
        <v>0</v>
      </c>
      <c r="BH157" s="161">
        <f t="shared" si="37"/>
        <v>0</v>
      </c>
      <c r="BI157" s="161">
        <f t="shared" si="38"/>
        <v>0</v>
      </c>
      <c r="BJ157" s="17" t="s">
        <v>79</v>
      </c>
      <c r="BK157" s="161">
        <f t="shared" si="39"/>
        <v>0</v>
      </c>
      <c r="BL157" s="17" t="s">
        <v>176</v>
      </c>
      <c r="BM157" s="160" t="s">
        <v>958</v>
      </c>
    </row>
    <row r="158" spans="2:65" s="1" customFormat="1" ht="24" customHeight="1">
      <c r="B158" s="148"/>
      <c r="C158" s="149" t="s">
        <v>506</v>
      </c>
      <c r="D158" s="149" t="s">
        <v>138</v>
      </c>
      <c r="E158" s="150" t="s">
        <v>959</v>
      </c>
      <c r="F158" s="151" t="s">
        <v>960</v>
      </c>
      <c r="G158" s="152" t="s">
        <v>141</v>
      </c>
      <c r="H158" s="153">
        <v>77</v>
      </c>
      <c r="I158" s="154"/>
      <c r="J158" s="155">
        <f t="shared" si="30"/>
        <v>0</v>
      </c>
      <c r="K158" s="151" t="s">
        <v>142</v>
      </c>
      <c r="L158" s="32"/>
      <c r="M158" s="156" t="s">
        <v>3</v>
      </c>
      <c r="N158" s="157" t="s">
        <v>43</v>
      </c>
      <c r="O158" s="52"/>
      <c r="P158" s="158">
        <f t="shared" si="31"/>
        <v>0</v>
      </c>
      <c r="Q158" s="158">
        <v>0</v>
      </c>
      <c r="R158" s="158">
        <f t="shared" si="32"/>
        <v>0</v>
      </c>
      <c r="S158" s="158">
        <v>0</v>
      </c>
      <c r="T158" s="159">
        <f t="shared" si="33"/>
        <v>0</v>
      </c>
      <c r="AR158" s="160" t="s">
        <v>176</v>
      </c>
      <c r="AT158" s="160" t="s">
        <v>138</v>
      </c>
      <c r="AU158" s="160" t="s">
        <v>81</v>
      </c>
      <c r="AY158" s="17" t="s">
        <v>135</v>
      </c>
      <c r="BE158" s="161">
        <f t="shared" si="34"/>
        <v>0</v>
      </c>
      <c r="BF158" s="161">
        <f t="shared" si="35"/>
        <v>0</v>
      </c>
      <c r="BG158" s="161">
        <f t="shared" si="36"/>
        <v>0</v>
      </c>
      <c r="BH158" s="161">
        <f t="shared" si="37"/>
        <v>0</v>
      </c>
      <c r="BI158" s="161">
        <f t="shared" si="38"/>
        <v>0</v>
      </c>
      <c r="BJ158" s="17" t="s">
        <v>79</v>
      </c>
      <c r="BK158" s="161">
        <f t="shared" si="39"/>
        <v>0</v>
      </c>
      <c r="BL158" s="17" t="s">
        <v>176</v>
      </c>
      <c r="BM158" s="160" t="s">
        <v>961</v>
      </c>
    </row>
    <row r="159" spans="2:65" s="1" customFormat="1" ht="24" customHeight="1">
      <c r="B159" s="148"/>
      <c r="C159" s="149" t="s">
        <v>726</v>
      </c>
      <c r="D159" s="149" t="s">
        <v>138</v>
      </c>
      <c r="E159" s="150" t="s">
        <v>962</v>
      </c>
      <c r="F159" s="151" t="s">
        <v>963</v>
      </c>
      <c r="G159" s="152" t="s">
        <v>141</v>
      </c>
      <c r="H159" s="153">
        <v>8</v>
      </c>
      <c r="I159" s="154"/>
      <c r="J159" s="155">
        <f t="shared" si="30"/>
        <v>0</v>
      </c>
      <c r="K159" s="151" t="s">
        <v>142</v>
      </c>
      <c r="L159" s="32"/>
      <c r="M159" s="156" t="s">
        <v>3</v>
      </c>
      <c r="N159" s="157" t="s">
        <v>43</v>
      </c>
      <c r="O159" s="52"/>
      <c r="P159" s="158">
        <f t="shared" si="31"/>
        <v>0</v>
      </c>
      <c r="Q159" s="158">
        <v>0</v>
      </c>
      <c r="R159" s="158">
        <f t="shared" si="32"/>
        <v>0</v>
      </c>
      <c r="S159" s="158">
        <v>0</v>
      </c>
      <c r="T159" s="159">
        <f t="shared" si="33"/>
        <v>0</v>
      </c>
      <c r="AR159" s="160" t="s">
        <v>176</v>
      </c>
      <c r="AT159" s="160" t="s">
        <v>138</v>
      </c>
      <c r="AU159" s="160" t="s">
        <v>81</v>
      </c>
      <c r="AY159" s="17" t="s">
        <v>135</v>
      </c>
      <c r="BE159" s="161">
        <f t="shared" si="34"/>
        <v>0</v>
      </c>
      <c r="BF159" s="161">
        <f t="shared" si="35"/>
        <v>0</v>
      </c>
      <c r="BG159" s="161">
        <f t="shared" si="36"/>
        <v>0</v>
      </c>
      <c r="BH159" s="161">
        <f t="shared" si="37"/>
        <v>0</v>
      </c>
      <c r="BI159" s="161">
        <f t="shared" si="38"/>
        <v>0</v>
      </c>
      <c r="BJ159" s="17" t="s">
        <v>79</v>
      </c>
      <c r="BK159" s="161">
        <f t="shared" si="39"/>
        <v>0</v>
      </c>
      <c r="BL159" s="17" t="s">
        <v>176</v>
      </c>
      <c r="BM159" s="160" t="s">
        <v>964</v>
      </c>
    </row>
    <row r="160" spans="2:65" s="1" customFormat="1" ht="24" customHeight="1">
      <c r="B160" s="148"/>
      <c r="C160" s="149" t="s">
        <v>730</v>
      </c>
      <c r="D160" s="149" t="s">
        <v>138</v>
      </c>
      <c r="E160" s="150" t="s">
        <v>965</v>
      </c>
      <c r="F160" s="151" t="s">
        <v>966</v>
      </c>
      <c r="G160" s="152" t="s">
        <v>141</v>
      </c>
      <c r="H160" s="153">
        <v>2</v>
      </c>
      <c r="I160" s="154"/>
      <c r="J160" s="155">
        <f t="shared" si="30"/>
        <v>0</v>
      </c>
      <c r="K160" s="151" t="s">
        <v>142</v>
      </c>
      <c r="L160" s="32"/>
      <c r="M160" s="156" t="s">
        <v>3</v>
      </c>
      <c r="N160" s="157" t="s">
        <v>43</v>
      </c>
      <c r="O160" s="52"/>
      <c r="P160" s="158">
        <f t="shared" si="31"/>
        <v>0</v>
      </c>
      <c r="Q160" s="158">
        <v>0</v>
      </c>
      <c r="R160" s="158">
        <f t="shared" si="32"/>
        <v>0</v>
      </c>
      <c r="S160" s="158">
        <v>0</v>
      </c>
      <c r="T160" s="159">
        <f t="shared" si="33"/>
        <v>0</v>
      </c>
      <c r="AR160" s="160" t="s">
        <v>176</v>
      </c>
      <c r="AT160" s="160" t="s">
        <v>138</v>
      </c>
      <c r="AU160" s="160" t="s">
        <v>81</v>
      </c>
      <c r="AY160" s="17" t="s">
        <v>135</v>
      </c>
      <c r="BE160" s="161">
        <f t="shared" si="34"/>
        <v>0</v>
      </c>
      <c r="BF160" s="161">
        <f t="shared" si="35"/>
        <v>0</v>
      </c>
      <c r="BG160" s="161">
        <f t="shared" si="36"/>
        <v>0</v>
      </c>
      <c r="BH160" s="161">
        <f t="shared" si="37"/>
        <v>0</v>
      </c>
      <c r="BI160" s="161">
        <f t="shared" si="38"/>
        <v>0</v>
      </c>
      <c r="BJ160" s="17" t="s">
        <v>79</v>
      </c>
      <c r="BK160" s="161">
        <f t="shared" si="39"/>
        <v>0</v>
      </c>
      <c r="BL160" s="17" t="s">
        <v>176</v>
      </c>
      <c r="BM160" s="160" t="s">
        <v>967</v>
      </c>
    </row>
    <row r="161" spans="2:65" s="1" customFormat="1" ht="24" customHeight="1">
      <c r="B161" s="148"/>
      <c r="C161" s="149" t="s">
        <v>736</v>
      </c>
      <c r="D161" s="149" t="s">
        <v>138</v>
      </c>
      <c r="E161" s="150" t="s">
        <v>968</v>
      </c>
      <c r="F161" s="151" t="s">
        <v>969</v>
      </c>
      <c r="G161" s="152" t="s">
        <v>141</v>
      </c>
      <c r="H161" s="153">
        <v>1</v>
      </c>
      <c r="I161" s="154"/>
      <c r="J161" s="155">
        <f t="shared" si="30"/>
        <v>0</v>
      </c>
      <c r="K161" s="151" t="s">
        <v>142</v>
      </c>
      <c r="L161" s="32"/>
      <c r="M161" s="156" t="s">
        <v>3</v>
      </c>
      <c r="N161" s="157" t="s">
        <v>43</v>
      </c>
      <c r="O161" s="52"/>
      <c r="P161" s="158">
        <f t="shared" si="31"/>
        <v>0</v>
      </c>
      <c r="Q161" s="158">
        <v>0</v>
      </c>
      <c r="R161" s="158">
        <f t="shared" si="32"/>
        <v>0</v>
      </c>
      <c r="S161" s="158">
        <v>0</v>
      </c>
      <c r="T161" s="159">
        <f t="shared" si="33"/>
        <v>0</v>
      </c>
      <c r="AR161" s="160" t="s">
        <v>176</v>
      </c>
      <c r="AT161" s="160" t="s">
        <v>138</v>
      </c>
      <c r="AU161" s="160" t="s">
        <v>81</v>
      </c>
      <c r="AY161" s="17" t="s">
        <v>135</v>
      </c>
      <c r="BE161" s="161">
        <f t="shared" si="34"/>
        <v>0</v>
      </c>
      <c r="BF161" s="161">
        <f t="shared" si="35"/>
        <v>0</v>
      </c>
      <c r="BG161" s="161">
        <f t="shared" si="36"/>
        <v>0</v>
      </c>
      <c r="BH161" s="161">
        <f t="shared" si="37"/>
        <v>0</v>
      </c>
      <c r="BI161" s="161">
        <f t="shared" si="38"/>
        <v>0</v>
      </c>
      <c r="BJ161" s="17" t="s">
        <v>79</v>
      </c>
      <c r="BK161" s="161">
        <f t="shared" si="39"/>
        <v>0</v>
      </c>
      <c r="BL161" s="17" t="s">
        <v>176</v>
      </c>
      <c r="BM161" s="160" t="s">
        <v>970</v>
      </c>
    </row>
    <row r="162" spans="2:65" s="1" customFormat="1" ht="24" customHeight="1">
      <c r="B162" s="148"/>
      <c r="C162" s="149" t="s">
        <v>742</v>
      </c>
      <c r="D162" s="149" t="s">
        <v>138</v>
      </c>
      <c r="E162" s="150" t="s">
        <v>971</v>
      </c>
      <c r="F162" s="151" t="s">
        <v>972</v>
      </c>
      <c r="G162" s="152" t="s">
        <v>141</v>
      </c>
      <c r="H162" s="153">
        <v>8</v>
      </c>
      <c r="I162" s="154"/>
      <c r="J162" s="155">
        <f t="shared" si="30"/>
        <v>0</v>
      </c>
      <c r="K162" s="151" t="s">
        <v>142</v>
      </c>
      <c r="L162" s="32"/>
      <c r="M162" s="156" t="s">
        <v>3</v>
      </c>
      <c r="N162" s="157" t="s">
        <v>43</v>
      </c>
      <c r="O162" s="52"/>
      <c r="P162" s="158">
        <f t="shared" si="31"/>
        <v>0</v>
      </c>
      <c r="Q162" s="158">
        <v>0</v>
      </c>
      <c r="R162" s="158">
        <f t="shared" si="32"/>
        <v>0</v>
      </c>
      <c r="S162" s="158">
        <v>0</v>
      </c>
      <c r="T162" s="159">
        <f t="shared" si="33"/>
        <v>0</v>
      </c>
      <c r="AR162" s="160" t="s">
        <v>176</v>
      </c>
      <c r="AT162" s="160" t="s">
        <v>138</v>
      </c>
      <c r="AU162" s="160" t="s">
        <v>81</v>
      </c>
      <c r="AY162" s="17" t="s">
        <v>135</v>
      </c>
      <c r="BE162" s="161">
        <f t="shared" si="34"/>
        <v>0</v>
      </c>
      <c r="BF162" s="161">
        <f t="shared" si="35"/>
        <v>0</v>
      </c>
      <c r="BG162" s="161">
        <f t="shared" si="36"/>
        <v>0</v>
      </c>
      <c r="BH162" s="161">
        <f t="shared" si="37"/>
        <v>0</v>
      </c>
      <c r="BI162" s="161">
        <f t="shared" si="38"/>
        <v>0</v>
      </c>
      <c r="BJ162" s="17" t="s">
        <v>79</v>
      </c>
      <c r="BK162" s="161">
        <f t="shared" si="39"/>
        <v>0</v>
      </c>
      <c r="BL162" s="17" t="s">
        <v>176</v>
      </c>
      <c r="BM162" s="160" t="s">
        <v>973</v>
      </c>
    </row>
    <row r="163" spans="2:65" s="1" customFormat="1" ht="24" customHeight="1">
      <c r="B163" s="148"/>
      <c r="C163" s="149" t="s">
        <v>746</v>
      </c>
      <c r="D163" s="149" t="s">
        <v>138</v>
      </c>
      <c r="E163" s="150" t="s">
        <v>974</v>
      </c>
      <c r="F163" s="151" t="s">
        <v>975</v>
      </c>
      <c r="G163" s="152" t="s">
        <v>141</v>
      </c>
      <c r="H163" s="153">
        <v>2</v>
      </c>
      <c r="I163" s="154"/>
      <c r="J163" s="155">
        <f t="shared" si="30"/>
        <v>0</v>
      </c>
      <c r="K163" s="151" t="s">
        <v>142</v>
      </c>
      <c r="L163" s="32"/>
      <c r="M163" s="156" t="s">
        <v>3</v>
      </c>
      <c r="N163" s="157" t="s">
        <v>43</v>
      </c>
      <c r="O163" s="52"/>
      <c r="P163" s="158">
        <f t="shared" si="31"/>
        <v>0</v>
      </c>
      <c r="Q163" s="158">
        <v>0</v>
      </c>
      <c r="R163" s="158">
        <f t="shared" si="32"/>
        <v>0</v>
      </c>
      <c r="S163" s="158">
        <v>0</v>
      </c>
      <c r="T163" s="159">
        <f t="shared" si="33"/>
        <v>0</v>
      </c>
      <c r="AR163" s="160" t="s">
        <v>176</v>
      </c>
      <c r="AT163" s="160" t="s">
        <v>138</v>
      </c>
      <c r="AU163" s="160" t="s">
        <v>81</v>
      </c>
      <c r="AY163" s="17" t="s">
        <v>135</v>
      </c>
      <c r="BE163" s="161">
        <f t="shared" si="34"/>
        <v>0</v>
      </c>
      <c r="BF163" s="161">
        <f t="shared" si="35"/>
        <v>0</v>
      </c>
      <c r="BG163" s="161">
        <f t="shared" si="36"/>
        <v>0</v>
      </c>
      <c r="BH163" s="161">
        <f t="shared" si="37"/>
        <v>0</v>
      </c>
      <c r="BI163" s="161">
        <f t="shared" si="38"/>
        <v>0</v>
      </c>
      <c r="BJ163" s="17" t="s">
        <v>79</v>
      </c>
      <c r="BK163" s="161">
        <f t="shared" si="39"/>
        <v>0</v>
      </c>
      <c r="BL163" s="17" t="s">
        <v>176</v>
      </c>
      <c r="BM163" s="160" t="s">
        <v>976</v>
      </c>
    </row>
    <row r="164" spans="2:65" s="1" customFormat="1" ht="16.5" customHeight="1">
      <c r="B164" s="148"/>
      <c r="C164" s="188" t="s">
        <v>977</v>
      </c>
      <c r="D164" s="188" t="s">
        <v>292</v>
      </c>
      <c r="E164" s="189" t="s">
        <v>978</v>
      </c>
      <c r="F164" s="190" t="s">
        <v>979</v>
      </c>
      <c r="G164" s="191" t="s">
        <v>141</v>
      </c>
      <c r="H164" s="192">
        <v>17</v>
      </c>
      <c r="I164" s="193"/>
      <c r="J164" s="194">
        <f t="shared" si="30"/>
        <v>0</v>
      </c>
      <c r="K164" s="190" t="s">
        <v>3</v>
      </c>
      <c r="L164" s="195"/>
      <c r="M164" s="196" t="s">
        <v>3</v>
      </c>
      <c r="N164" s="197" t="s">
        <v>43</v>
      </c>
      <c r="O164" s="52"/>
      <c r="P164" s="158">
        <f t="shared" si="31"/>
        <v>0</v>
      </c>
      <c r="Q164" s="158">
        <v>2E-05</v>
      </c>
      <c r="R164" s="158">
        <f t="shared" si="32"/>
        <v>0.00034</v>
      </c>
      <c r="S164" s="158">
        <v>0</v>
      </c>
      <c r="T164" s="159">
        <f t="shared" si="33"/>
        <v>0</v>
      </c>
      <c r="AR164" s="160" t="s">
        <v>295</v>
      </c>
      <c r="AT164" s="160" t="s">
        <v>292</v>
      </c>
      <c r="AU164" s="160" t="s">
        <v>81</v>
      </c>
      <c r="AY164" s="17" t="s">
        <v>135</v>
      </c>
      <c r="BE164" s="161">
        <f t="shared" si="34"/>
        <v>0</v>
      </c>
      <c r="BF164" s="161">
        <f t="shared" si="35"/>
        <v>0</v>
      </c>
      <c r="BG164" s="161">
        <f t="shared" si="36"/>
        <v>0</v>
      </c>
      <c r="BH164" s="161">
        <f t="shared" si="37"/>
        <v>0</v>
      </c>
      <c r="BI164" s="161">
        <f t="shared" si="38"/>
        <v>0</v>
      </c>
      <c r="BJ164" s="17" t="s">
        <v>79</v>
      </c>
      <c r="BK164" s="161">
        <f t="shared" si="39"/>
        <v>0</v>
      </c>
      <c r="BL164" s="17" t="s">
        <v>176</v>
      </c>
      <c r="BM164" s="160" t="s">
        <v>980</v>
      </c>
    </row>
    <row r="165" spans="2:65" s="1" customFormat="1" ht="16.5" customHeight="1">
      <c r="B165" s="148"/>
      <c r="C165" s="188" t="s">
        <v>981</v>
      </c>
      <c r="D165" s="188" t="s">
        <v>292</v>
      </c>
      <c r="E165" s="189" t="s">
        <v>982</v>
      </c>
      <c r="F165" s="190" t="s">
        <v>983</v>
      </c>
      <c r="G165" s="191" t="s">
        <v>141</v>
      </c>
      <c r="H165" s="192">
        <v>16</v>
      </c>
      <c r="I165" s="193"/>
      <c r="J165" s="194">
        <f t="shared" si="30"/>
        <v>0</v>
      </c>
      <c r="K165" s="190" t="s">
        <v>3</v>
      </c>
      <c r="L165" s="195"/>
      <c r="M165" s="196" t="s">
        <v>3</v>
      </c>
      <c r="N165" s="197" t="s">
        <v>43</v>
      </c>
      <c r="O165" s="52"/>
      <c r="P165" s="158">
        <f t="shared" si="31"/>
        <v>0</v>
      </c>
      <c r="Q165" s="158">
        <v>3E-05</v>
      </c>
      <c r="R165" s="158">
        <f t="shared" si="32"/>
        <v>0.00048</v>
      </c>
      <c r="S165" s="158">
        <v>0</v>
      </c>
      <c r="T165" s="159">
        <f t="shared" si="33"/>
        <v>0</v>
      </c>
      <c r="AR165" s="160" t="s">
        <v>295</v>
      </c>
      <c r="AT165" s="160" t="s">
        <v>292</v>
      </c>
      <c r="AU165" s="160" t="s">
        <v>81</v>
      </c>
      <c r="AY165" s="17" t="s">
        <v>135</v>
      </c>
      <c r="BE165" s="161">
        <f t="shared" si="34"/>
        <v>0</v>
      </c>
      <c r="BF165" s="161">
        <f t="shared" si="35"/>
        <v>0</v>
      </c>
      <c r="BG165" s="161">
        <f t="shared" si="36"/>
        <v>0</v>
      </c>
      <c r="BH165" s="161">
        <f t="shared" si="37"/>
        <v>0</v>
      </c>
      <c r="BI165" s="161">
        <f t="shared" si="38"/>
        <v>0</v>
      </c>
      <c r="BJ165" s="17" t="s">
        <v>79</v>
      </c>
      <c r="BK165" s="161">
        <f t="shared" si="39"/>
        <v>0</v>
      </c>
      <c r="BL165" s="17" t="s">
        <v>176</v>
      </c>
      <c r="BM165" s="160" t="s">
        <v>984</v>
      </c>
    </row>
    <row r="166" spans="2:65" s="1" customFormat="1" ht="16.5" customHeight="1">
      <c r="B166" s="148"/>
      <c r="C166" s="188" t="s">
        <v>985</v>
      </c>
      <c r="D166" s="188" t="s">
        <v>292</v>
      </c>
      <c r="E166" s="189" t="s">
        <v>986</v>
      </c>
      <c r="F166" s="190" t="s">
        <v>987</v>
      </c>
      <c r="G166" s="191" t="s">
        <v>141</v>
      </c>
      <c r="H166" s="192">
        <v>6</v>
      </c>
      <c r="I166" s="193"/>
      <c r="J166" s="194">
        <f t="shared" si="30"/>
        <v>0</v>
      </c>
      <c r="K166" s="190" t="s">
        <v>3</v>
      </c>
      <c r="L166" s="195"/>
      <c r="M166" s="196" t="s">
        <v>3</v>
      </c>
      <c r="N166" s="197" t="s">
        <v>43</v>
      </c>
      <c r="O166" s="52"/>
      <c r="P166" s="158">
        <f t="shared" si="31"/>
        <v>0</v>
      </c>
      <c r="Q166" s="158">
        <v>4E-05</v>
      </c>
      <c r="R166" s="158">
        <f t="shared" si="32"/>
        <v>0.00024000000000000003</v>
      </c>
      <c r="S166" s="158">
        <v>0</v>
      </c>
      <c r="T166" s="159">
        <f t="shared" si="33"/>
        <v>0</v>
      </c>
      <c r="AR166" s="160" t="s">
        <v>295</v>
      </c>
      <c r="AT166" s="160" t="s">
        <v>292</v>
      </c>
      <c r="AU166" s="160" t="s">
        <v>81</v>
      </c>
      <c r="AY166" s="17" t="s">
        <v>135</v>
      </c>
      <c r="BE166" s="161">
        <f t="shared" si="34"/>
        <v>0</v>
      </c>
      <c r="BF166" s="161">
        <f t="shared" si="35"/>
        <v>0</v>
      </c>
      <c r="BG166" s="161">
        <f t="shared" si="36"/>
        <v>0</v>
      </c>
      <c r="BH166" s="161">
        <f t="shared" si="37"/>
        <v>0</v>
      </c>
      <c r="BI166" s="161">
        <f t="shared" si="38"/>
        <v>0</v>
      </c>
      <c r="BJ166" s="17" t="s">
        <v>79</v>
      </c>
      <c r="BK166" s="161">
        <f t="shared" si="39"/>
        <v>0</v>
      </c>
      <c r="BL166" s="17" t="s">
        <v>176</v>
      </c>
      <c r="BM166" s="160" t="s">
        <v>988</v>
      </c>
    </row>
    <row r="167" spans="2:65" s="1" customFormat="1" ht="16.5" customHeight="1">
      <c r="B167" s="148"/>
      <c r="C167" s="188" t="s">
        <v>989</v>
      </c>
      <c r="D167" s="188" t="s">
        <v>292</v>
      </c>
      <c r="E167" s="189" t="s">
        <v>990</v>
      </c>
      <c r="F167" s="190" t="s">
        <v>991</v>
      </c>
      <c r="G167" s="191" t="s">
        <v>141</v>
      </c>
      <c r="H167" s="192">
        <v>1</v>
      </c>
      <c r="I167" s="193"/>
      <c r="J167" s="194">
        <f t="shared" si="30"/>
        <v>0</v>
      </c>
      <c r="K167" s="190" t="s">
        <v>3</v>
      </c>
      <c r="L167" s="195"/>
      <c r="M167" s="196" t="s">
        <v>3</v>
      </c>
      <c r="N167" s="197" t="s">
        <v>43</v>
      </c>
      <c r="O167" s="52"/>
      <c r="P167" s="158">
        <f t="shared" si="31"/>
        <v>0</v>
      </c>
      <c r="Q167" s="158">
        <v>4E-05</v>
      </c>
      <c r="R167" s="158">
        <f t="shared" si="32"/>
        <v>4E-05</v>
      </c>
      <c r="S167" s="158">
        <v>0</v>
      </c>
      <c r="T167" s="159">
        <f t="shared" si="33"/>
        <v>0</v>
      </c>
      <c r="AR167" s="160" t="s">
        <v>295</v>
      </c>
      <c r="AT167" s="160" t="s">
        <v>292</v>
      </c>
      <c r="AU167" s="160" t="s">
        <v>81</v>
      </c>
      <c r="AY167" s="17" t="s">
        <v>135</v>
      </c>
      <c r="BE167" s="161">
        <f t="shared" si="34"/>
        <v>0</v>
      </c>
      <c r="BF167" s="161">
        <f t="shared" si="35"/>
        <v>0</v>
      </c>
      <c r="BG167" s="161">
        <f t="shared" si="36"/>
        <v>0</v>
      </c>
      <c r="BH167" s="161">
        <f t="shared" si="37"/>
        <v>0</v>
      </c>
      <c r="BI167" s="161">
        <f t="shared" si="38"/>
        <v>0</v>
      </c>
      <c r="BJ167" s="17" t="s">
        <v>79</v>
      </c>
      <c r="BK167" s="161">
        <f t="shared" si="39"/>
        <v>0</v>
      </c>
      <c r="BL167" s="17" t="s">
        <v>176</v>
      </c>
      <c r="BM167" s="160" t="s">
        <v>992</v>
      </c>
    </row>
    <row r="168" spans="2:65" s="1" customFormat="1" ht="16.5" customHeight="1">
      <c r="B168" s="148"/>
      <c r="C168" s="188" t="s">
        <v>993</v>
      </c>
      <c r="D168" s="188" t="s">
        <v>292</v>
      </c>
      <c r="E168" s="189" t="s">
        <v>994</v>
      </c>
      <c r="F168" s="190" t="s">
        <v>995</v>
      </c>
      <c r="G168" s="191" t="s">
        <v>141</v>
      </c>
      <c r="H168" s="192">
        <v>8</v>
      </c>
      <c r="I168" s="193"/>
      <c r="J168" s="194">
        <f t="shared" si="30"/>
        <v>0</v>
      </c>
      <c r="K168" s="190" t="s">
        <v>3</v>
      </c>
      <c r="L168" s="195"/>
      <c r="M168" s="196" t="s">
        <v>3</v>
      </c>
      <c r="N168" s="197" t="s">
        <v>43</v>
      </c>
      <c r="O168" s="52"/>
      <c r="P168" s="158">
        <f t="shared" si="31"/>
        <v>0</v>
      </c>
      <c r="Q168" s="158">
        <v>5E-05</v>
      </c>
      <c r="R168" s="158">
        <f t="shared" si="32"/>
        <v>0.0004</v>
      </c>
      <c r="S168" s="158">
        <v>0</v>
      </c>
      <c r="T168" s="159">
        <f t="shared" si="33"/>
        <v>0</v>
      </c>
      <c r="AR168" s="160" t="s">
        <v>295</v>
      </c>
      <c r="AT168" s="160" t="s">
        <v>292</v>
      </c>
      <c r="AU168" s="160" t="s">
        <v>81</v>
      </c>
      <c r="AY168" s="17" t="s">
        <v>135</v>
      </c>
      <c r="BE168" s="161">
        <f t="shared" si="34"/>
        <v>0</v>
      </c>
      <c r="BF168" s="161">
        <f t="shared" si="35"/>
        <v>0</v>
      </c>
      <c r="BG168" s="161">
        <f t="shared" si="36"/>
        <v>0</v>
      </c>
      <c r="BH168" s="161">
        <f t="shared" si="37"/>
        <v>0</v>
      </c>
      <c r="BI168" s="161">
        <f t="shared" si="38"/>
        <v>0</v>
      </c>
      <c r="BJ168" s="17" t="s">
        <v>79</v>
      </c>
      <c r="BK168" s="161">
        <f t="shared" si="39"/>
        <v>0</v>
      </c>
      <c r="BL168" s="17" t="s">
        <v>176</v>
      </c>
      <c r="BM168" s="160" t="s">
        <v>996</v>
      </c>
    </row>
    <row r="169" spans="2:65" s="1" customFormat="1" ht="16.5" customHeight="1">
      <c r="B169" s="148"/>
      <c r="C169" s="188" t="s">
        <v>997</v>
      </c>
      <c r="D169" s="188" t="s">
        <v>292</v>
      </c>
      <c r="E169" s="189" t="s">
        <v>998</v>
      </c>
      <c r="F169" s="190" t="s">
        <v>999</v>
      </c>
      <c r="G169" s="191" t="s">
        <v>141</v>
      </c>
      <c r="H169" s="192">
        <v>3</v>
      </c>
      <c r="I169" s="193"/>
      <c r="J169" s="194">
        <f t="shared" si="30"/>
        <v>0</v>
      </c>
      <c r="K169" s="190" t="s">
        <v>3</v>
      </c>
      <c r="L169" s="195"/>
      <c r="M169" s="196" t="s">
        <v>3</v>
      </c>
      <c r="N169" s="197" t="s">
        <v>43</v>
      </c>
      <c r="O169" s="52"/>
      <c r="P169" s="158">
        <f t="shared" si="31"/>
        <v>0</v>
      </c>
      <c r="Q169" s="158">
        <v>5E-05</v>
      </c>
      <c r="R169" s="158">
        <f t="shared" si="32"/>
        <v>0.00015000000000000001</v>
      </c>
      <c r="S169" s="158">
        <v>0</v>
      </c>
      <c r="T169" s="159">
        <f t="shared" si="33"/>
        <v>0</v>
      </c>
      <c r="AR169" s="160" t="s">
        <v>295</v>
      </c>
      <c r="AT169" s="160" t="s">
        <v>292</v>
      </c>
      <c r="AU169" s="160" t="s">
        <v>81</v>
      </c>
      <c r="AY169" s="17" t="s">
        <v>135</v>
      </c>
      <c r="BE169" s="161">
        <f t="shared" si="34"/>
        <v>0</v>
      </c>
      <c r="BF169" s="161">
        <f t="shared" si="35"/>
        <v>0</v>
      </c>
      <c r="BG169" s="161">
        <f t="shared" si="36"/>
        <v>0</v>
      </c>
      <c r="BH169" s="161">
        <f t="shared" si="37"/>
        <v>0</v>
      </c>
      <c r="BI169" s="161">
        <f t="shared" si="38"/>
        <v>0</v>
      </c>
      <c r="BJ169" s="17" t="s">
        <v>79</v>
      </c>
      <c r="BK169" s="161">
        <f t="shared" si="39"/>
        <v>0</v>
      </c>
      <c r="BL169" s="17" t="s">
        <v>176</v>
      </c>
      <c r="BM169" s="160" t="s">
        <v>1000</v>
      </c>
    </row>
    <row r="170" spans="2:65" s="1" customFormat="1" ht="16.5" customHeight="1">
      <c r="B170" s="148"/>
      <c r="C170" s="188" t="s">
        <v>1001</v>
      </c>
      <c r="D170" s="188" t="s">
        <v>292</v>
      </c>
      <c r="E170" s="189" t="s">
        <v>1002</v>
      </c>
      <c r="F170" s="190" t="s">
        <v>1003</v>
      </c>
      <c r="G170" s="191" t="s">
        <v>141</v>
      </c>
      <c r="H170" s="192">
        <v>8</v>
      </c>
      <c r="I170" s="193"/>
      <c r="J170" s="194">
        <f t="shared" si="30"/>
        <v>0</v>
      </c>
      <c r="K170" s="190" t="s">
        <v>3</v>
      </c>
      <c r="L170" s="195"/>
      <c r="M170" s="196" t="s">
        <v>3</v>
      </c>
      <c r="N170" s="197" t="s">
        <v>43</v>
      </c>
      <c r="O170" s="52"/>
      <c r="P170" s="158">
        <f t="shared" si="31"/>
        <v>0</v>
      </c>
      <c r="Q170" s="158">
        <v>3E-05</v>
      </c>
      <c r="R170" s="158">
        <f t="shared" si="32"/>
        <v>0.00024</v>
      </c>
      <c r="S170" s="158">
        <v>0</v>
      </c>
      <c r="T170" s="159">
        <f t="shared" si="33"/>
        <v>0</v>
      </c>
      <c r="AR170" s="160" t="s">
        <v>295</v>
      </c>
      <c r="AT170" s="160" t="s">
        <v>292</v>
      </c>
      <c r="AU170" s="160" t="s">
        <v>81</v>
      </c>
      <c r="AY170" s="17" t="s">
        <v>135</v>
      </c>
      <c r="BE170" s="161">
        <f t="shared" si="34"/>
        <v>0</v>
      </c>
      <c r="BF170" s="161">
        <f t="shared" si="35"/>
        <v>0</v>
      </c>
      <c r="BG170" s="161">
        <f t="shared" si="36"/>
        <v>0</v>
      </c>
      <c r="BH170" s="161">
        <f t="shared" si="37"/>
        <v>0</v>
      </c>
      <c r="BI170" s="161">
        <f t="shared" si="38"/>
        <v>0</v>
      </c>
      <c r="BJ170" s="17" t="s">
        <v>79</v>
      </c>
      <c r="BK170" s="161">
        <f t="shared" si="39"/>
        <v>0</v>
      </c>
      <c r="BL170" s="17" t="s">
        <v>176</v>
      </c>
      <c r="BM170" s="160" t="s">
        <v>1004</v>
      </c>
    </row>
    <row r="171" spans="2:65" s="1" customFormat="1" ht="16.5" customHeight="1">
      <c r="B171" s="148"/>
      <c r="C171" s="188" t="s">
        <v>1005</v>
      </c>
      <c r="D171" s="188" t="s">
        <v>292</v>
      </c>
      <c r="E171" s="189" t="s">
        <v>1006</v>
      </c>
      <c r="F171" s="190" t="s">
        <v>1007</v>
      </c>
      <c r="G171" s="191" t="s">
        <v>141</v>
      </c>
      <c r="H171" s="192">
        <v>3</v>
      </c>
      <c r="I171" s="193"/>
      <c r="J171" s="194">
        <f t="shared" si="30"/>
        <v>0</v>
      </c>
      <c r="K171" s="190" t="s">
        <v>3</v>
      </c>
      <c r="L171" s="195"/>
      <c r="M171" s="196" t="s">
        <v>3</v>
      </c>
      <c r="N171" s="197" t="s">
        <v>43</v>
      </c>
      <c r="O171" s="52"/>
      <c r="P171" s="158">
        <f t="shared" si="31"/>
        <v>0</v>
      </c>
      <c r="Q171" s="158">
        <v>3E-05</v>
      </c>
      <c r="R171" s="158">
        <f t="shared" si="32"/>
        <v>9E-05</v>
      </c>
      <c r="S171" s="158">
        <v>0</v>
      </c>
      <c r="T171" s="159">
        <f t="shared" si="33"/>
        <v>0</v>
      </c>
      <c r="AR171" s="160" t="s">
        <v>295</v>
      </c>
      <c r="AT171" s="160" t="s">
        <v>292</v>
      </c>
      <c r="AU171" s="160" t="s">
        <v>81</v>
      </c>
      <c r="AY171" s="17" t="s">
        <v>135</v>
      </c>
      <c r="BE171" s="161">
        <f t="shared" si="34"/>
        <v>0</v>
      </c>
      <c r="BF171" s="161">
        <f t="shared" si="35"/>
        <v>0</v>
      </c>
      <c r="BG171" s="161">
        <f t="shared" si="36"/>
        <v>0</v>
      </c>
      <c r="BH171" s="161">
        <f t="shared" si="37"/>
        <v>0</v>
      </c>
      <c r="BI171" s="161">
        <f t="shared" si="38"/>
        <v>0</v>
      </c>
      <c r="BJ171" s="17" t="s">
        <v>79</v>
      </c>
      <c r="BK171" s="161">
        <f t="shared" si="39"/>
        <v>0</v>
      </c>
      <c r="BL171" s="17" t="s">
        <v>176</v>
      </c>
      <c r="BM171" s="160" t="s">
        <v>1008</v>
      </c>
    </row>
    <row r="172" spans="2:65" s="1" customFormat="1" ht="24" customHeight="1">
      <c r="B172" s="148"/>
      <c r="C172" s="149" t="s">
        <v>1009</v>
      </c>
      <c r="D172" s="149" t="s">
        <v>138</v>
      </c>
      <c r="E172" s="150" t="s">
        <v>1010</v>
      </c>
      <c r="F172" s="151" t="s">
        <v>1011</v>
      </c>
      <c r="G172" s="152" t="s">
        <v>141</v>
      </c>
      <c r="H172" s="153">
        <v>14</v>
      </c>
      <c r="I172" s="154"/>
      <c r="J172" s="155">
        <f t="shared" si="30"/>
        <v>0</v>
      </c>
      <c r="K172" s="151" t="s">
        <v>142</v>
      </c>
      <c r="L172" s="32"/>
      <c r="M172" s="156" t="s">
        <v>3</v>
      </c>
      <c r="N172" s="157" t="s">
        <v>43</v>
      </c>
      <c r="O172" s="52"/>
      <c r="P172" s="158">
        <f t="shared" si="31"/>
        <v>0</v>
      </c>
      <c r="Q172" s="158">
        <v>0</v>
      </c>
      <c r="R172" s="158">
        <f t="shared" si="32"/>
        <v>0</v>
      </c>
      <c r="S172" s="158">
        <v>0</v>
      </c>
      <c r="T172" s="159">
        <f t="shared" si="33"/>
        <v>0</v>
      </c>
      <c r="AR172" s="160" t="s">
        <v>176</v>
      </c>
      <c r="AT172" s="160" t="s">
        <v>138</v>
      </c>
      <c r="AU172" s="160" t="s">
        <v>81</v>
      </c>
      <c r="AY172" s="17" t="s">
        <v>135</v>
      </c>
      <c r="BE172" s="161">
        <f t="shared" si="34"/>
        <v>0</v>
      </c>
      <c r="BF172" s="161">
        <f t="shared" si="35"/>
        <v>0</v>
      </c>
      <c r="BG172" s="161">
        <f t="shared" si="36"/>
        <v>0</v>
      </c>
      <c r="BH172" s="161">
        <f t="shared" si="37"/>
        <v>0</v>
      </c>
      <c r="BI172" s="161">
        <f t="shared" si="38"/>
        <v>0</v>
      </c>
      <c r="BJ172" s="17" t="s">
        <v>79</v>
      </c>
      <c r="BK172" s="161">
        <f t="shared" si="39"/>
        <v>0</v>
      </c>
      <c r="BL172" s="17" t="s">
        <v>176</v>
      </c>
      <c r="BM172" s="160" t="s">
        <v>1012</v>
      </c>
    </row>
    <row r="173" spans="2:65" s="1" customFormat="1" ht="24" customHeight="1">
      <c r="B173" s="148"/>
      <c r="C173" s="188" t="s">
        <v>1013</v>
      </c>
      <c r="D173" s="188" t="s">
        <v>292</v>
      </c>
      <c r="E173" s="189" t="s">
        <v>1014</v>
      </c>
      <c r="F173" s="190" t="s">
        <v>1015</v>
      </c>
      <c r="G173" s="191" t="s">
        <v>141</v>
      </c>
      <c r="H173" s="192">
        <v>14</v>
      </c>
      <c r="I173" s="193"/>
      <c r="J173" s="194">
        <f t="shared" si="30"/>
        <v>0</v>
      </c>
      <c r="K173" s="190" t="s">
        <v>3</v>
      </c>
      <c r="L173" s="195"/>
      <c r="M173" s="196" t="s">
        <v>3</v>
      </c>
      <c r="N173" s="197" t="s">
        <v>43</v>
      </c>
      <c r="O173" s="52"/>
      <c r="P173" s="158">
        <f t="shared" si="31"/>
        <v>0</v>
      </c>
      <c r="Q173" s="158">
        <v>0.00026</v>
      </c>
      <c r="R173" s="158">
        <f t="shared" si="32"/>
        <v>0.0036399999999999996</v>
      </c>
      <c r="S173" s="158">
        <v>0</v>
      </c>
      <c r="T173" s="159">
        <f t="shared" si="33"/>
        <v>0</v>
      </c>
      <c r="AR173" s="160" t="s">
        <v>295</v>
      </c>
      <c r="AT173" s="160" t="s">
        <v>292</v>
      </c>
      <c r="AU173" s="160" t="s">
        <v>81</v>
      </c>
      <c r="AY173" s="17" t="s">
        <v>135</v>
      </c>
      <c r="BE173" s="161">
        <f t="shared" si="34"/>
        <v>0</v>
      </c>
      <c r="BF173" s="161">
        <f t="shared" si="35"/>
        <v>0</v>
      </c>
      <c r="BG173" s="161">
        <f t="shared" si="36"/>
        <v>0</v>
      </c>
      <c r="BH173" s="161">
        <f t="shared" si="37"/>
        <v>0</v>
      </c>
      <c r="BI173" s="161">
        <f t="shared" si="38"/>
        <v>0</v>
      </c>
      <c r="BJ173" s="17" t="s">
        <v>79</v>
      </c>
      <c r="BK173" s="161">
        <f t="shared" si="39"/>
        <v>0</v>
      </c>
      <c r="BL173" s="17" t="s">
        <v>176</v>
      </c>
      <c r="BM173" s="160" t="s">
        <v>1016</v>
      </c>
    </row>
    <row r="174" spans="2:65" s="1" customFormat="1" ht="24" customHeight="1">
      <c r="B174" s="148"/>
      <c r="C174" s="149" t="s">
        <v>1017</v>
      </c>
      <c r="D174" s="149" t="s">
        <v>138</v>
      </c>
      <c r="E174" s="150" t="s">
        <v>1018</v>
      </c>
      <c r="F174" s="151" t="s">
        <v>1019</v>
      </c>
      <c r="G174" s="152" t="s">
        <v>141</v>
      </c>
      <c r="H174" s="153">
        <v>59</v>
      </c>
      <c r="I174" s="154"/>
      <c r="J174" s="155">
        <f t="shared" si="30"/>
        <v>0</v>
      </c>
      <c r="K174" s="151" t="s">
        <v>142</v>
      </c>
      <c r="L174" s="32"/>
      <c r="M174" s="156" t="s">
        <v>3</v>
      </c>
      <c r="N174" s="157" t="s">
        <v>43</v>
      </c>
      <c r="O174" s="52"/>
      <c r="P174" s="158">
        <f t="shared" si="31"/>
        <v>0</v>
      </c>
      <c r="Q174" s="158">
        <v>0</v>
      </c>
      <c r="R174" s="158">
        <f t="shared" si="32"/>
        <v>0</v>
      </c>
      <c r="S174" s="158">
        <v>0</v>
      </c>
      <c r="T174" s="159">
        <f t="shared" si="33"/>
        <v>0</v>
      </c>
      <c r="AR174" s="160" t="s">
        <v>176</v>
      </c>
      <c r="AT174" s="160" t="s">
        <v>138</v>
      </c>
      <c r="AU174" s="160" t="s">
        <v>81</v>
      </c>
      <c r="AY174" s="17" t="s">
        <v>135</v>
      </c>
      <c r="BE174" s="161">
        <f t="shared" si="34"/>
        <v>0</v>
      </c>
      <c r="BF174" s="161">
        <f t="shared" si="35"/>
        <v>0</v>
      </c>
      <c r="BG174" s="161">
        <f t="shared" si="36"/>
        <v>0</v>
      </c>
      <c r="BH174" s="161">
        <f t="shared" si="37"/>
        <v>0</v>
      </c>
      <c r="BI174" s="161">
        <f t="shared" si="38"/>
        <v>0</v>
      </c>
      <c r="BJ174" s="17" t="s">
        <v>79</v>
      </c>
      <c r="BK174" s="161">
        <f t="shared" si="39"/>
        <v>0</v>
      </c>
      <c r="BL174" s="17" t="s">
        <v>176</v>
      </c>
      <c r="BM174" s="160" t="s">
        <v>1020</v>
      </c>
    </row>
    <row r="175" spans="2:65" s="1" customFormat="1" ht="24" customHeight="1">
      <c r="B175" s="148"/>
      <c r="C175" s="188" t="s">
        <v>1021</v>
      </c>
      <c r="D175" s="188" t="s">
        <v>292</v>
      </c>
      <c r="E175" s="189" t="s">
        <v>1022</v>
      </c>
      <c r="F175" s="190" t="s">
        <v>1023</v>
      </c>
      <c r="G175" s="191" t="s">
        <v>141</v>
      </c>
      <c r="H175" s="192">
        <v>58</v>
      </c>
      <c r="I175" s="193"/>
      <c r="J175" s="194">
        <f t="shared" si="30"/>
        <v>0</v>
      </c>
      <c r="K175" s="190" t="s">
        <v>3</v>
      </c>
      <c r="L175" s="195"/>
      <c r="M175" s="196" t="s">
        <v>3</v>
      </c>
      <c r="N175" s="197" t="s">
        <v>43</v>
      </c>
      <c r="O175" s="52"/>
      <c r="P175" s="158">
        <f t="shared" si="31"/>
        <v>0</v>
      </c>
      <c r="Q175" s="158">
        <v>8E-05</v>
      </c>
      <c r="R175" s="158">
        <f t="shared" si="32"/>
        <v>0.00464</v>
      </c>
      <c r="S175" s="158">
        <v>0</v>
      </c>
      <c r="T175" s="159">
        <f t="shared" si="33"/>
        <v>0</v>
      </c>
      <c r="AR175" s="160" t="s">
        <v>295</v>
      </c>
      <c r="AT175" s="160" t="s">
        <v>292</v>
      </c>
      <c r="AU175" s="160" t="s">
        <v>81</v>
      </c>
      <c r="AY175" s="17" t="s">
        <v>135</v>
      </c>
      <c r="BE175" s="161">
        <f t="shared" si="34"/>
        <v>0</v>
      </c>
      <c r="BF175" s="161">
        <f t="shared" si="35"/>
        <v>0</v>
      </c>
      <c r="BG175" s="161">
        <f t="shared" si="36"/>
        <v>0</v>
      </c>
      <c r="BH175" s="161">
        <f t="shared" si="37"/>
        <v>0</v>
      </c>
      <c r="BI175" s="161">
        <f t="shared" si="38"/>
        <v>0</v>
      </c>
      <c r="BJ175" s="17" t="s">
        <v>79</v>
      </c>
      <c r="BK175" s="161">
        <f t="shared" si="39"/>
        <v>0</v>
      </c>
      <c r="BL175" s="17" t="s">
        <v>176</v>
      </c>
      <c r="BM175" s="160" t="s">
        <v>1024</v>
      </c>
    </row>
    <row r="176" spans="2:65" s="1" customFormat="1" ht="24" customHeight="1">
      <c r="B176" s="148"/>
      <c r="C176" s="188" t="s">
        <v>1025</v>
      </c>
      <c r="D176" s="188" t="s">
        <v>292</v>
      </c>
      <c r="E176" s="189" t="s">
        <v>1026</v>
      </c>
      <c r="F176" s="190" t="s">
        <v>1027</v>
      </c>
      <c r="G176" s="191" t="s">
        <v>141</v>
      </c>
      <c r="H176" s="192">
        <v>1</v>
      </c>
      <c r="I176" s="193"/>
      <c r="J176" s="194">
        <f t="shared" si="30"/>
        <v>0</v>
      </c>
      <c r="K176" s="190" t="s">
        <v>3</v>
      </c>
      <c r="L176" s="195"/>
      <c r="M176" s="196" t="s">
        <v>3</v>
      </c>
      <c r="N176" s="197" t="s">
        <v>43</v>
      </c>
      <c r="O176" s="52"/>
      <c r="P176" s="158">
        <f t="shared" si="31"/>
        <v>0</v>
      </c>
      <c r="Q176" s="158">
        <v>0.00012</v>
      </c>
      <c r="R176" s="158">
        <f t="shared" si="32"/>
        <v>0.00012</v>
      </c>
      <c r="S176" s="158">
        <v>0</v>
      </c>
      <c r="T176" s="159">
        <f t="shared" si="33"/>
        <v>0</v>
      </c>
      <c r="AR176" s="160" t="s">
        <v>295</v>
      </c>
      <c r="AT176" s="160" t="s">
        <v>292</v>
      </c>
      <c r="AU176" s="160" t="s">
        <v>81</v>
      </c>
      <c r="AY176" s="17" t="s">
        <v>135</v>
      </c>
      <c r="BE176" s="161">
        <f t="shared" si="34"/>
        <v>0</v>
      </c>
      <c r="BF176" s="161">
        <f t="shared" si="35"/>
        <v>0</v>
      </c>
      <c r="BG176" s="161">
        <f t="shared" si="36"/>
        <v>0</v>
      </c>
      <c r="BH176" s="161">
        <f t="shared" si="37"/>
        <v>0</v>
      </c>
      <c r="BI176" s="161">
        <f t="shared" si="38"/>
        <v>0</v>
      </c>
      <c r="BJ176" s="17" t="s">
        <v>79</v>
      </c>
      <c r="BK176" s="161">
        <f t="shared" si="39"/>
        <v>0</v>
      </c>
      <c r="BL176" s="17" t="s">
        <v>176</v>
      </c>
      <c r="BM176" s="160" t="s">
        <v>1028</v>
      </c>
    </row>
    <row r="177" spans="2:65" s="1" customFormat="1" ht="24" customHeight="1">
      <c r="B177" s="148"/>
      <c r="C177" s="149" t="s">
        <v>1029</v>
      </c>
      <c r="D177" s="149" t="s">
        <v>138</v>
      </c>
      <c r="E177" s="150" t="s">
        <v>1030</v>
      </c>
      <c r="F177" s="151" t="s">
        <v>1031</v>
      </c>
      <c r="G177" s="152" t="s">
        <v>141</v>
      </c>
      <c r="H177" s="153">
        <v>6</v>
      </c>
      <c r="I177" s="154"/>
      <c r="J177" s="155">
        <f t="shared" si="30"/>
        <v>0</v>
      </c>
      <c r="K177" s="151" t="s">
        <v>142</v>
      </c>
      <c r="L177" s="32"/>
      <c r="M177" s="156" t="s">
        <v>3</v>
      </c>
      <c r="N177" s="157" t="s">
        <v>43</v>
      </c>
      <c r="O177" s="52"/>
      <c r="P177" s="158">
        <f t="shared" si="31"/>
        <v>0</v>
      </c>
      <c r="Q177" s="158">
        <v>0</v>
      </c>
      <c r="R177" s="158">
        <f t="shared" si="32"/>
        <v>0</v>
      </c>
      <c r="S177" s="158">
        <v>0</v>
      </c>
      <c r="T177" s="159">
        <f t="shared" si="33"/>
        <v>0</v>
      </c>
      <c r="AR177" s="160" t="s">
        <v>176</v>
      </c>
      <c r="AT177" s="160" t="s">
        <v>138</v>
      </c>
      <c r="AU177" s="160" t="s">
        <v>81</v>
      </c>
      <c r="AY177" s="17" t="s">
        <v>135</v>
      </c>
      <c r="BE177" s="161">
        <f t="shared" si="34"/>
        <v>0</v>
      </c>
      <c r="BF177" s="161">
        <f t="shared" si="35"/>
        <v>0</v>
      </c>
      <c r="BG177" s="161">
        <f t="shared" si="36"/>
        <v>0</v>
      </c>
      <c r="BH177" s="161">
        <f t="shared" si="37"/>
        <v>0</v>
      </c>
      <c r="BI177" s="161">
        <f t="shared" si="38"/>
        <v>0</v>
      </c>
      <c r="BJ177" s="17" t="s">
        <v>79</v>
      </c>
      <c r="BK177" s="161">
        <f t="shared" si="39"/>
        <v>0</v>
      </c>
      <c r="BL177" s="17" t="s">
        <v>176</v>
      </c>
      <c r="BM177" s="160" t="s">
        <v>1032</v>
      </c>
    </row>
    <row r="178" spans="2:65" s="1" customFormat="1" ht="16.5" customHeight="1">
      <c r="B178" s="148"/>
      <c r="C178" s="188" t="s">
        <v>1033</v>
      </c>
      <c r="D178" s="188" t="s">
        <v>292</v>
      </c>
      <c r="E178" s="189" t="s">
        <v>1034</v>
      </c>
      <c r="F178" s="190" t="s">
        <v>1035</v>
      </c>
      <c r="G178" s="191" t="s">
        <v>141</v>
      </c>
      <c r="H178" s="192">
        <v>6</v>
      </c>
      <c r="I178" s="193"/>
      <c r="J178" s="194">
        <f t="shared" si="30"/>
        <v>0</v>
      </c>
      <c r="K178" s="190" t="s">
        <v>142</v>
      </c>
      <c r="L178" s="195"/>
      <c r="M178" s="196" t="s">
        <v>3</v>
      </c>
      <c r="N178" s="197" t="s">
        <v>43</v>
      </c>
      <c r="O178" s="52"/>
      <c r="P178" s="158">
        <f t="shared" si="31"/>
        <v>0</v>
      </c>
      <c r="Q178" s="158">
        <v>0.00019</v>
      </c>
      <c r="R178" s="158">
        <f t="shared" si="32"/>
        <v>0.00114</v>
      </c>
      <c r="S178" s="158">
        <v>0</v>
      </c>
      <c r="T178" s="159">
        <f t="shared" si="33"/>
        <v>0</v>
      </c>
      <c r="AR178" s="160" t="s">
        <v>295</v>
      </c>
      <c r="AT178" s="160" t="s">
        <v>292</v>
      </c>
      <c r="AU178" s="160" t="s">
        <v>81</v>
      </c>
      <c r="AY178" s="17" t="s">
        <v>135</v>
      </c>
      <c r="BE178" s="161">
        <f t="shared" si="34"/>
        <v>0</v>
      </c>
      <c r="BF178" s="161">
        <f t="shared" si="35"/>
        <v>0</v>
      </c>
      <c r="BG178" s="161">
        <f t="shared" si="36"/>
        <v>0</v>
      </c>
      <c r="BH178" s="161">
        <f t="shared" si="37"/>
        <v>0</v>
      </c>
      <c r="BI178" s="161">
        <f t="shared" si="38"/>
        <v>0</v>
      </c>
      <c r="BJ178" s="17" t="s">
        <v>79</v>
      </c>
      <c r="BK178" s="161">
        <f t="shared" si="39"/>
        <v>0</v>
      </c>
      <c r="BL178" s="17" t="s">
        <v>176</v>
      </c>
      <c r="BM178" s="160" t="s">
        <v>1036</v>
      </c>
    </row>
    <row r="179" spans="2:65" s="1" customFormat="1" ht="24" customHeight="1">
      <c r="B179" s="148"/>
      <c r="C179" s="149" t="s">
        <v>1037</v>
      </c>
      <c r="D179" s="149" t="s">
        <v>138</v>
      </c>
      <c r="E179" s="150" t="s">
        <v>1038</v>
      </c>
      <c r="F179" s="151" t="s">
        <v>1039</v>
      </c>
      <c r="G179" s="152" t="s">
        <v>141</v>
      </c>
      <c r="H179" s="153">
        <v>1</v>
      </c>
      <c r="I179" s="154"/>
      <c r="J179" s="155">
        <f aca="true" t="shared" si="40" ref="J179:J210">ROUND(I179*H179,2)</f>
        <v>0</v>
      </c>
      <c r="K179" s="151" t="s">
        <v>142</v>
      </c>
      <c r="L179" s="32"/>
      <c r="M179" s="156" t="s">
        <v>3</v>
      </c>
      <c r="N179" s="157" t="s">
        <v>43</v>
      </c>
      <c r="O179" s="52"/>
      <c r="P179" s="158">
        <f aca="true" t="shared" si="41" ref="P179:P210">O179*H179</f>
        <v>0</v>
      </c>
      <c r="Q179" s="158">
        <v>0</v>
      </c>
      <c r="R179" s="158">
        <f aca="true" t="shared" si="42" ref="R179:R210">Q179*H179</f>
        <v>0</v>
      </c>
      <c r="S179" s="158">
        <v>0</v>
      </c>
      <c r="T179" s="159">
        <f aca="true" t="shared" si="43" ref="T179:T210">S179*H179</f>
        <v>0</v>
      </c>
      <c r="AR179" s="160" t="s">
        <v>176</v>
      </c>
      <c r="AT179" s="160" t="s">
        <v>138</v>
      </c>
      <c r="AU179" s="160" t="s">
        <v>81</v>
      </c>
      <c r="AY179" s="17" t="s">
        <v>135</v>
      </c>
      <c r="BE179" s="161">
        <f aca="true" t="shared" si="44" ref="BE179:BE206">IF(N179="základní",J179,0)</f>
        <v>0</v>
      </c>
      <c r="BF179" s="161">
        <f aca="true" t="shared" si="45" ref="BF179:BF206">IF(N179="snížená",J179,0)</f>
        <v>0</v>
      </c>
      <c r="BG179" s="161">
        <f aca="true" t="shared" si="46" ref="BG179:BG206">IF(N179="zákl. přenesená",J179,0)</f>
        <v>0</v>
      </c>
      <c r="BH179" s="161">
        <f aca="true" t="shared" si="47" ref="BH179:BH206">IF(N179="sníž. přenesená",J179,0)</f>
        <v>0</v>
      </c>
      <c r="BI179" s="161">
        <f aca="true" t="shared" si="48" ref="BI179:BI206">IF(N179="nulová",J179,0)</f>
        <v>0</v>
      </c>
      <c r="BJ179" s="17" t="s">
        <v>79</v>
      </c>
      <c r="BK179" s="161">
        <f aca="true" t="shared" si="49" ref="BK179:BK206">ROUND(I179*H179,2)</f>
        <v>0</v>
      </c>
      <c r="BL179" s="17" t="s">
        <v>176</v>
      </c>
      <c r="BM179" s="160" t="s">
        <v>1040</v>
      </c>
    </row>
    <row r="180" spans="2:65" s="1" customFormat="1" ht="16.5" customHeight="1">
      <c r="B180" s="148"/>
      <c r="C180" s="188" t="s">
        <v>1041</v>
      </c>
      <c r="D180" s="188" t="s">
        <v>292</v>
      </c>
      <c r="E180" s="189" t="s">
        <v>1042</v>
      </c>
      <c r="F180" s="190" t="s">
        <v>1043</v>
      </c>
      <c r="G180" s="191" t="s">
        <v>785</v>
      </c>
      <c r="H180" s="192">
        <v>1</v>
      </c>
      <c r="I180" s="193"/>
      <c r="J180" s="194">
        <f t="shared" si="40"/>
        <v>0</v>
      </c>
      <c r="K180" s="190" t="s">
        <v>3</v>
      </c>
      <c r="L180" s="195"/>
      <c r="M180" s="196" t="s">
        <v>3</v>
      </c>
      <c r="N180" s="197" t="s">
        <v>43</v>
      </c>
      <c r="O180" s="52"/>
      <c r="P180" s="158">
        <f t="shared" si="41"/>
        <v>0</v>
      </c>
      <c r="Q180" s="158">
        <v>0</v>
      </c>
      <c r="R180" s="158">
        <f t="shared" si="42"/>
        <v>0</v>
      </c>
      <c r="S180" s="158">
        <v>0</v>
      </c>
      <c r="T180" s="159">
        <f t="shared" si="43"/>
        <v>0</v>
      </c>
      <c r="AR180" s="160" t="s">
        <v>295</v>
      </c>
      <c r="AT180" s="160" t="s">
        <v>292</v>
      </c>
      <c r="AU180" s="160" t="s">
        <v>81</v>
      </c>
      <c r="AY180" s="17" t="s">
        <v>135</v>
      </c>
      <c r="BE180" s="161">
        <f t="shared" si="44"/>
        <v>0</v>
      </c>
      <c r="BF180" s="161">
        <f t="shared" si="45"/>
        <v>0</v>
      </c>
      <c r="BG180" s="161">
        <f t="shared" si="46"/>
        <v>0</v>
      </c>
      <c r="BH180" s="161">
        <f t="shared" si="47"/>
        <v>0</v>
      </c>
      <c r="BI180" s="161">
        <f t="shared" si="48"/>
        <v>0</v>
      </c>
      <c r="BJ180" s="17" t="s">
        <v>79</v>
      </c>
      <c r="BK180" s="161">
        <f t="shared" si="49"/>
        <v>0</v>
      </c>
      <c r="BL180" s="17" t="s">
        <v>176</v>
      </c>
      <c r="BM180" s="160" t="s">
        <v>1044</v>
      </c>
    </row>
    <row r="181" spans="2:65" s="1" customFormat="1" ht="16.5" customHeight="1">
      <c r="B181" s="148"/>
      <c r="C181" s="149" t="s">
        <v>1045</v>
      </c>
      <c r="D181" s="149" t="s">
        <v>138</v>
      </c>
      <c r="E181" s="150" t="s">
        <v>1046</v>
      </c>
      <c r="F181" s="151" t="s">
        <v>1047</v>
      </c>
      <c r="G181" s="152" t="s">
        <v>141</v>
      </c>
      <c r="H181" s="153">
        <v>1</v>
      </c>
      <c r="I181" s="154"/>
      <c r="J181" s="155">
        <f t="shared" si="40"/>
        <v>0</v>
      </c>
      <c r="K181" s="151" t="s">
        <v>142</v>
      </c>
      <c r="L181" s="32"/>
      <c r="M181" s="156" t="s">
        <v>3</v>
      </c>
      <c r="N181" s="157" t="s">
        <v>43</v>
      </c>
      <c r="O181" s="52"/>
      <c r="P181" s="158">
        <f t="shared" si="41"/>
        <v>0</v>
      </c>
      <c r="Q181" s="158">
        <v>0</v>
      </c>
      <c r="R181" s="158">
        <f t="shared" si="42"/>
        <v>0</v>
      </c>
      <c r="S181" s="158">
        <v>0</v>
      </c>
      <c r="T181" s="159">
        <f t="shared" si="43"/>
        <v>0</v>
      </c>
      <c r="AR181" s="160" t="s">
        <v>176</v>
      </c>
      <c r="AT181" s="160" t="s">
        <v>138</v>
      </c>
      <c r="AU181" s="160" t="s">
        <v>81</v>
      </c>
      <c r="AY181" s="17" t="s">
        <v>135</v>
      </c>
      <c r="BE181" s="161">
        <f t="shared" si="44"/>
        <v>0</v>
      </c>
      <c r="BF181" s="161">
        <f t="shared" si="45"/>
        <v>0</v>
      </c>
      <c r="BG181" s="161">
        <f t="shared" si="46"/>
        <v>0</v>
      </c>
      <c r="BH181" s="161">
        <f t="shared" si="47"/>
        <v>0</v>
      </c>
      <c r="BI181" s="161">
        <f t="shared" si="48"/>
        <v>0</v>
      </c>
      <c r="BJ181" s="17" t="s">
        <v>79</v>
      </c>
      <c r="BK181" s="161">
        <f t="shared" si="49"/>
        <v>0</v>
      </c>
      <c r="BL181" s="17" t="s">
        <v>176</v>
      </c>
      <c r="BM181" s="160" t="s">
        <v>1048</v>
      </c>
    </row>
    <row r="182" spans="2:65" s="1" customFormat="1" ht="24" customHeight="1">
      <c r="B182" s="148"/>
      <c r="C182" s="188" t="s">
        <v>1049</v>
      </c>
      <c r="D182" s="188" t="s">
        <v>292</v>
      </c>
      <c r="E182" s="189" t="s">
        <v>1050</v>
      </c>
      <c r="F182" s="190" t="s">
        <v>1051</v>
      </c>
      <c r="G182" s="191" t="s">
        <v>785</v>
      </c>
      <c r="H182" s="192">
        <v>1</v>
      </c>
      <c r="I182" s="193"/>
      <c r="J182" s="194">
        <f t="shared" si="40"/>
        <v>0</v>
      </c>
      <c r="K182" s="190" t="s">
        <v>3</v>
      </c>
      <c r="L182" s="195"/>
      <c r="M182" s="196" t="s">
        <v>3</v>
      </c>
      <c r="N182" s="197" t="s">
        <v>43</v>
      </c>
      <c r="O182" s="52"/>
      <c r="P182" s="158">
        <f t="shared" si="41"/>
        <v>0</v>
      </c>
      <c r="Q182" s="158">
        <v>0</v>
      </c>
      <c r="R182" s="158">
        <f t="shared" si="42"/>
        <v>0</v>
      </c>
      <c r="S182" s="158">
        <v>0</v>
      </c>
      <c r="T182" s="159">
        <f t="shared" si="43"/>
        <v>0</v>
      </c>
      <c r="AR182" s="160" t="s">
        <v>295</v>
      </c>
      <c r="AT182" s="160" t="s">
        <v>292</v>
      </c>
      <c r="AU182" s="160" t="s">
        <v>81</v>
      </c>
      <c r="AY182" s="17" t="s">
        <v>135</v>
      </c>
      <c r="BE182" s="161">
        <f t="shared" si="44"/>
        <v>0</v>
      </c>
      <c r="BF182" s="161">
        <f t="shared" si="45"/>
        <v>0</v>
      </c>
      <c r="BG182" s="161">
        <f t="shared" si="46"/>
        <v>0</v>
      </c>
      <c r="BH182" s="161">
        <f t="shared" si="47"/>
        <v>0</v>
      </c>
      <c r="BI182" s="161">
        <f t="shared" si="48"/>
        <v>0</v>
      </c>
      <c r="BJ182" s="17" t="s">
        <v>79</v>
      </c>
      <c r="BK182" s="161">
        <f t="shared" si="49"/>
        <v>0</v>
      </c>
      <c r="BL182" s="17" t="s">
        <v>176</v>
      </c>
      <c r="BM182" s="160" t="s">
        <v>1052</v>
      </c>
    </row>
    <row r="183" spans="2:65" s="1" customFormat="1" ht="16.5" customHeight="1">
      <c r="B183" s="148"/>
      <c r="C183" s="149" t="s">
        <v>1053</v>
      </c>
      <c r="D183" s="149" t="s">
        <v>138</v>
      </c>
      <c r="E183" s="150" t="s">
        <v>1054</v>
      </c>
      <c r="F183" s="151" t="s">
        <v>1055</v>
      </c>
      <c r="G183" s="152" t="s">
        <v>141</v>
      </c>
      <c r="H183" s="153">
        <v>1</v>
      </c>
      <c r="I183" s="154"/>
      <c r="J183" s="155">
        <f t="shared" si="40"/>
        <v>0</v>
      </c>
      <c r="K183" s="151" t="s">
        <v>142</v>
      </c>
      <c r="L183" s="32"/>
      <c r="M183" s="156" t="s">
        <v>3</v>
      </c>
      <c r="N183" s="157" t="s">
        <v>43</v>
      </c>
      <c r="O183" s="52"/>
      <c r="P183" s="158">
        <f t="shared" si="41"/>
        <v>0</v>
      </c>
      <c r="Q183" s="158">
        <v>0</v>
      </c>
      <c r="R183" s="158">
        <f t="shared" si="42"/>
        <v>0</v>
      </c>
      <c r="S183" s="158">
        <v>0</v>
      </c>
      <c r="T183" s="159">
        <f t="shared" si="43"/>
        <v>0</v>
      </c>
      <c r="AR183" s="160" t="s">
        <v>176</v>
      </c>
      <c r="AT183" s="160" t="s">
        <v>138</v>
      </c>
      <c r="AU183" s="160" t="s">
        <v>81</v>
      </c>
      <c r="AY183" s="17" t="s">
        <v>135</v>
      </c>
      <c r="BE183" s="161">
        <f t="shared" si="44"/>
        <v>0</v>
      </c>
      <c r="BF183" s="161">
        <f t="shared" si="45"/>
        <v>0</v>
      </c>
      <c r="BG183" s="161">
        <f t="shared" si="46"/>
        <v>0</v>
      </c>
      <c r="BH183" s="161">
        <f t="shared" si="47"/>
        <v>0</v>
      </c>
      <c r="BI183" s="161">
        <f t="shared" si="48"/>
        <v>0</v>
      </c>
      <c r="BJ183" s="17" t="s">
        <v>79</v>
      </c>
      <c r="BK183" s="161">
        <f t="shared" si="49"/>
        <v>0</v>
      </c>
      <c r="BL183" s="17" t="s">
        <v>176</v>
      </c>
      <c r="BM183" s="160" t="s">
        <v>1056</v>
      </c>
    </row>
    <row r="184" spans="2:65" s="1" customFormat="1" ht="16.5" customHeight="1">
      <c r="B184" s="148"/>
      <c r="C184" s="188" t="s">
        <v>1057</v>
      </c>
      <c r="D184" s="188" t="s">
        <v>292</v>
      </c>
      <c r="E184" s="189" t="s">
        <v>1058</v>
      </c>
      <c r="F184" s="190" t="s">
        <v>1059</v>
      </c>
      <c r="G184" s="191" t="s">
        <v>141</v>
      </c>
      <c r="H184" s="192">
        <v>1</v>
      </c>
      <c r="I184" s="193"/>
      <c r="J184" s="194">
        <f t="shared" si="40"/>
        <v>0</v>
      </c>
      <c r="K184" s="190" t="s">
        <v>142</v>
      </c>
      <c r="L184" s="195"/>
      <c r="M184" s="196" t="s">
        <v>3</v>
      </c>
      <c r="N184" s="197" t="s">
        <v>43</v>
      </c>
      <c r="O184" s="52"/>
      <c r="P184" s="158">
        <f t="shared" si="41"/>
        <v>0</v>
      </c>
      <c r="Q184" s="158">
        <v>0.0004</v>
      </c>
      <c r="R184" s="158">
        <f t="shared" si="42"/>
        <v>0.0004</v>
      </c>
      <c r="S184" s="158">
        <v>0</v>
      </c>
      <c r="T184" s="159">
        <f t="shared" si="43"/>
        <v>0</v>
      </c>
      <c r="AR184" s="160" t="s">
        <v>295</v>
      </c>
      <c r="AT184" s="160" t="s">
        <v>292</v>
      </c>
      <c r="AU184" s="160" t="s">
        <v>81</v>
      </c>
      <c r="AY184" s="17" t="s">
        <v>135</v>
      </c>
      <c r="BE184" s="161">
        <f t="shared" si="44"/>
        <v>0</v>
      </c>
      <c r="BF184" s="161">
        <f t="shared" si="45"/>
        <v>0</v>
      </c>
      <c r="BG184" s="161">
        <f t="shared" si="46"/>
        <v>0</v>
      </c>
      <c r="BH184" s="161">
        <f t="shared" si="47"/>
        <v>0</v>
      </c>
      <c r="BI184" s="161">
        <f t="shared" si="48"/>
        <v>0</v>
      </c>
      <c r="BJ184" s="17" t="s">
        <v>79</v>
      </c>
      <c r="BK184" s="161">
        <f t="shared" si="49"/>
        <v>0</v>
      </c>
      <c r="BL184" s="17" t="s">
        <v>176</v>
      </c>
      <c r="BM184" s="160" t="s">
        <v>1060</v>
      </c>
    </row>
    <row r="185" spans="2:65" s="1" customFormat="1" ht="24" customHeight="1">
      <c r="B185" s="148"/>
      <c r="C185" s="149" t="s">
        <v>1061</v>
      </c>
      <c r="D185" s="149" t="s">
        <v>138</v>
      </c>
      <c r="E185" s="150" t="s">
        <v>1062</v>
      </c>
      <c r="F185" s="151" t="s">
        <v>1063</v>
      </c>
      <c r="G185" s="152" t="s">
        <v>141</v>
      </c>
      <c r="H185" s="153">
        <v>3</v>
      </c>
      <c r="I185" s="154"/>
      <c r="J185" s="155">
        <f t="shared" si="40"/>
        <v>0</v>
      </c>
      <c r="K185" s="151" t="s">
        <v>142</v>
      </c>
      <c r="L185" s="32"/>
      <c r="M185" s="156" t="s">
        <v>3</v>
      </c>
      <c r="N185" s="157" t="s">
        <v>43</v>
      </c>
      <c r="O185" s="52"/>
      <c r="P185" s="158">
        <f t="shared" si="41"/>
        <v>0</v>
      </c>
      <c r="Q185" s="158">
        <v>0</v>
      </c>
      <c r="R185" s="158">
        <f t="shared" si="42"/>
        <v>0</v>
      </c>
      <c r="S185" s="158">
        <v>0</v>
      </c>
      <c r="T185" s="159">
        <f t="shared" si="43"/>
        <v>0</v>
      </c>
      <c r="AR185" s="160" t="s">
        <v>176</v>
      </c>
      <c r="AT185" s="160" t="s">
        <v>138</v>
      </c>
      <c r="AU185" s="160" t="s">
        <v>81</v>
      </c>
      <c r="AY185" s="17" t="s">
        <v>135</v>
      </c>
      <c r="BE185" s="161">
        <f t="shared" si="44"/>
        <v>0</v>
      </c>
      <c r="BF185" s="161">
        <f t="shared" si="45"/>
        <v>0</v>
      </c>
      <c r="BG185" s="161">
        <f t="shared" si="46"/>
        <v>0</v>
      </c>
      <c r="BH185" s="161">
        <f t="shared" si="47"/>
        <v>0</v>
      </c>
      <c r="BI185" s="161">
        <f t="shared" si="48"/>
        <v>0</v>
      </c>
      <c r="BJ185" s="17" t="s">
        <v>79</v>
      </c>
      <c r="BK185" s="161">
        <f t="shared" si="49"/>
        <v>0</v>
      </c>
      <c r="BL185" s="17" t="s">
        <v>176</v>
      </c>
      <c r="BM185" s="160" t="s">
        <v>1064</v>
      </c>
    </row>
    <row r="186" spans="2:65" s="1" customFormat="1" ht="24" customHeight="1">
      <c r="B186" s="148"/>
      <c r="C186" s="149" t="s">
        <v>1065</v>
      </c>
      <c r="D186" s="149" t="s">
        <v>138</v>
      </c>
      <c r="E186" s="150" t="s">
        <v>1066</v>
      </c>
      <c r="F186" s="151" t="s">
        <v>1067</v>
      </c>
      <c r="G186" s="152" t="s">
        <v>141</v>
      </c>
      <c r="H186" s="153">
        <v>6</v>
      </c>
      <c r="I186" s="154"/>
      <c r="J186" s="155">
        <f t="shared" si="40"/>
        <v>0</v>
      </c>
      <c r="K186" s="151" t="s">
        <v>142</v>
      </c>
      <c r="L186" s="32"/>
      <c r="M186" s="156" t="s">
        <v>3</v>
      </c>
      <c r="N186" s="157" t="s">
        <v>43</v>
      </c>
      <c r="O186" s="52"/>
      <c r="P186" s="158">
        <f t="shared" si="41"/>
        <v>0</v>
      </c>
      <c r="Q186" s="158">
        <v>0</v>
      </c>
      <c r="R186" s="158">
        <f t="shared" si="42"/>
        <v>0</v>
      </c>
      <c r="S186" s="158">
        <v>0</v>
      </c>
      <c r="T186" s="159">
        <f t="shared" si="43"/>
        <v>0</v>
      </c>
      <c r="AR186" s="160" t="s">
        <v>176</v>
      </c>
      <c r="AT186" s="160" t="s">
        <v>138</v>
      </c>
      <c r="AU186" s="160" t="s">
        <v>81</v>
      </c>
      <c r="AY186" s="17" t="s">
        <v>135</v>
      </c>
      <c r="BE186" s="161">
        <f t="shared" si="44"/>
        <v>0</v>
      </c>
      <c r="BF186" s="161">
        <f t="shared" si="45"/>
        <v>0</v>
      </c>
      <c r="BG186" s="161">
        <f t="shared" si="46"/>
        <v>0</v>
      </c>
      <c r="BH186" s="161">
        <f t="shared" si="47"/>
        <v>0</v>
      </c>
      <c r="BI186" s="161">
        <f t="shared" si="48"/>
        <v>0</v>
      </c>
      <c r="BJ186" s="17" t="s">
        <v>79</v>
      </c>
      <c r="BK186" s="161">
        <f t="shared" si="49"/>
        <v>0</v>
      </c>
      <c r="BL186" s="17" t="s">
        <v>176</v>
      </c>
      <c r="BM186" s="160" t="s">
        <v>1068</v>
      </c>
    </row>
    <row r="187" spans="2:65" s="1" customFormat="1" ht="24" customHeight="1">
      <c r="B187" s="148"/>
      <c r="C187" s="149" t="s">
        <v>1069</v>
      </c>
      <c r="D187" s="149" t="s">
        <v>138</v>
      </c>
      <c r="E187" s="150" t="s">
        <v>1070</v>
      </c>
      <c r="F187" s="151" t="s">
        <v>1071</v>
      </c>
      <c r="G187" s="152" t="s">
        <v>141</v>
      </c>
      <c r="H187" s="153">
        <v>2</v>
      </c>
      <c r="I187" s="154"/>
      <c r="J187" s="155">
        <f t="shared" si="40"/>
        <v>0</v>
      </c>
      <c r="K187" s="151" t="s">
        <v>142</v>
      </c>
      <c r="L187" s="32"/>
      <c r="M187" s="156" t="s">
        <v>3</v>
      </c>
      <c r="N187" s="157" t="s">
        <v>43</v>
      </c>
      <c r="O187" s="52"/>
      <c r="P187" s="158">
        <f t="shared" si="41"/>
        <v>0</v>
      </c>
      <c r="Q187" s="158">
        <v>0</v>
      </c>
      <c r="R187" s="158">
        <f t="shared" si="42"/>
        <v>0</v>
      </c>
      <c r="S187" s="158">
        <v>0</v>
      </c>
      <c r="T187" s="159">
        <f t="shared" si="43"/>
        <v>0</v>
      </c>
      <c r="AR187" s="160" t="s">
        <v>176</v>
      </c>
      <c r="AT187" s="160" t="s">
        <v>138</v>
      </c>
      <c r="AU187" s="160" t="s">
        <v>81</v>
      </c>
      <c r="AY187" s="17" t="s">
        <v>135</v>
      </c>
      <c r="BE187" s="161">
        <f t="shared" si="44"/>
        <v>0</v>
      </c>
      <c r="BF187" s="161">
        <f t="shared" si="45"/>
        <v>0</v>
      </c>
      <c r="BG187" s="161">
        <f t="shared" si="46"/>
        <v>0</v>
      </c>
      <c r="BH187" s="161">
        <f t="shared" si="47"/>
        <v>0</v>
      </c>
      <c r="BI187" s="161">
        <f t="shared" si="48"/>
        <v>0</v>
      </c>
      <c r="BJ187" s="17" t="s">
        <v>79</v>
      </c>
      <c r="BK187" s="161">
        <f t="shared" si="49"/>
        <v>0</v>
      </c>
      <c r="BL187" s="17" t="s">
        <v>176</v>
      </c>
      <c r="BM187" s="160" t="s">
        <v>1072</v>
      </c>
    </row>
    <row r="188" spans="2:65" s="1" customFormat="1" ht="24" customHeight="1">
      <c r="B188" s="148"/>
      <c r="C188" s="149" t="s">
        <v>1073</v>
      </c>
      <c r="D188" s="149" t="s">
        <v>138</v>
      </c>
      <c r="E188" s="150" t="s">
        <v>1074</v>
      </c>
      <c r="F188" s="151" t="s">
        <v>1075</v>
      </c>
      <c r="G188" s="152" t="s">
        <v>141</v>
      </c>
      <c r="H188" s="153">
        <v>11</v>
      </c>
      <c r="I188" s="154"/>
      <c r="J188" s="155">
        <f t="shared" si="40"/>
        <v>0</v>
      </c>
      <c r="K188" s="151" t="s">
        <v>142</v>
      </c>
      <c r="L188" s="32"/>
      <c r="M188" s="156" t="s">
        <v>3</v>
      </c>
      <c r="N188" s="157" t="s">
        <v>43</v>
      </c>
      <c r="O188" s="52"/>
      <c r="P188" s="158">
        <f t="shared" si="41"/>
        <v>0</v>
      </c>
      <c r="Q188" s="158">
        <v>0</v>
      </c>
      <c r="R188" s="158">
        <f t="shared" si="42"/>
        <v>0</v>
      </c>
      <c r="S188" s="158">
        <v>0</v>
      </c>
      <c r="T188" s="159">
        <f t="shared" si="43"/>
        <v>0</v>
      </c>
      <c r="AR188" s="160" t="s">
        <v>176</v>
      </c>
      <c r="AT188" s="160" t="s">
        <v>138</v>
      </c>
      <c r="AU188" s="160" t="s">
        <v>81</v>
      </c>
      <c r="AY188" s="17" t="s">
        <v>135</v>
      </c>
      <c r="BE188" s="161">
        <f t="shared" si="44"/>
        <v>0</v>
      </c>
      <c r="BF188" s="161">
        <f t="shared" si="45"/>
        <v>0</v>
      </c>
      <c r="BG188" s="161">
        <f t="shared" si="46"/>
        <v>0</v>
      </c>
      <c r="BH188" s="161">
        <f t="shared" si="47"/>
        <v>0</v>
      </c>
      <c r="BI188" s="161">
        <f t="shared" si="48"/>
        <v>0</v>
      </c>
      <c r="BJ188" s="17" t="s">
        <v>79</v>
      </c>
      <c r="BK188" s="161">
        <f t="shared" si="49"/>
        <v>0</v>
      </c>
      <c r="BL188" s="17" t="s">
        <v>176</v>
      </c>
      <c r="BM188" s="160" t="s">
        <v>1076</v>
      </c>
    </row>
    <row r="189" spans="2:65" s="1" customFormat="1" ht="24" customHeight="1">
      <c r="B189" s="148"/>
      <c r="C189" s="188" t="s">
        <v>1077</v>
      </c>
      <c r="D189" s="188" t="s">
        <v>292</v>
      </c>
      <c r="E189" s="189" t="s">
        <v>1078</v>
      </c>
      <c r="F189" s="190" t="s">
        <v>1079</v>
      </c>
      <c r="G189" s="191" t="s">
        <v>826</v>
      </c>
      <c r="H189" s="192">
        <v>11</v>
      </c>
      <c r="I189" s="193"/>
      <c r="J189" s="194">
        <f t="shared" si="40"/>
        <v>0</v>
      </c>
      <c r="K189" s="190" t="s">
        <v>3</v>
      </c>
      <c r="L189" s="195"/>
      <c r="M189" s="196" t="s">
        <v>3</v>
      </c>
      <c r="N189" s="197" t="s">
        <v>43</v>
      </c>
      <c r="O189" s="52"/>
      <c r="P189" s="158">
        <f t="shared" si="41"/>
        <v>0</v>
      </c>
      <c r="Q189" s="158">
        <v>0</v>
      </c>
      <c r="R189" s="158">
        <f t="shared" si="42"/>
        <v>0</v>
      </c>
      <c r="S189" s="158">
        <v>0</v>
      </c>
      <c r="T189" s="159">
        <f t="shared" si="43"/>
        <v>0</v>
      </c>
      <c r="AR189" s="160" t="s">
        <v>295</v>
      </c>
      <c r="AT189" s="160" t="s">
        <v>292</v>
      </c>
      <c r="AU189" s="160" t="s">
        <v>81</v>
      </c>
      <c r="AY189" s="17" t="s">
        <v>135</v>
      </c>
      <c r="BE189" s="161">
        <f t="shared" si="44"/>
        <v>0</v>
      </c>
      <c r="BF189" s="161">
        <f t="shared" si="45"/>
        <v>0</v>
      </c>
      <c r="BG189" s="161">
        <f t="shared" si="46"/>
        <v>0</v>
      </c>
      <c r="BH189" s="161">
        <f t="shared" si="47"/>
        <v>0</v>
      </c>
      <c r="BI189" s="161">
        <f t="shared" si="48"/>
        <v>0</v>
      </c>
      <c r="BJ189" s="17" t="s">
        <v>79</v>
      </c>
      <c r="BK189" s="161">
        <f t="shared" si="49"/>
        <v>0</v>
      </c>
      <c r="BL189" s="17" t="s">
        <v>176</v>
      </c>
      <c r="BM189" s="160" t="s">
        <v>1080</v>
      </c>
    </row>
    <row r="190" spans="2:65" s="1" customFormat="1" ht="24" customHeight="1">
      <c r="B190" s="148"/>
      <c r="C190" s="188" t="s">
        <v>1081</v>
      </c>
      <c r="D190" s="188" t="s">
        <v>292</v>
      </c>
      <c r="E190" s="189" t="s">
        <v>1082</v>
      </c>
      <c r="F190" s="190" t="s">
        <v>1083</v>
      </c>
      <c r="G190" s="191" t="s">
        <v>826</v>
      </c>
      <c r="H190" s="192">
        <v>2</v>
      </c>
      <c r="I190" s="193"/>
      <c r="J190" s="194">
        <f t="shared" si="40"/>
        <v>0</v>
      </c>
      <c r="K190" s="190" t="s">
        <v>3</v>
      </c>
      <c r="L190" s="195"/>
      <c r="M190" s="196" t="s">
        <v>3</v>
      </c>
      <c r="N190" s="197" t="s">
        <v>43</v>
      </c>
      <c r="O190" s="52"/>
      <c r="P190" s="158">
        <f t="shared" si="41"/>
        <v>0</v>
      </c>
      <c r="Q190" s="158">
        <v>0</v>
      </c>
      <c r="R190" s="158">
        <f t="shared" si="42"/>
        <v>0</v>
      </c>
      <c r="S190" s="158">
        <v>0</v>
      </c>
      <c r="T190" s="159">
        <f t="shared" si="43"/>
        <v>0</v>
      </c>
      <c r="AR190" s="160" t="s">
        <v>295</v>
      </c>
      <c r="AT190" s="160" t="s">
        <v>292</v>
      </c>
      <c r="AU190" s="160" t="s">
        <v>81</v>
      </c>
      <c r="AY190" s="17" t="s">
        <v>135</v>
      </c>
      <c r="BE190" s="161">
        <f t="shared" si="44"/>
        <v>0</v>
      </c>
      <c r="BF190" s="161">
        <f t="shared" si="45"/>
        <v>0</v>
      </c>
      <c r="BG190" s="161">
        <f t="shared" si="46"/>
        <v>0</v>
      </c>
      <c r="BH190" s="161">
        <f t="shared" si="47"/>
        <v>0</v>
      </c>
      <c r="BI190" s="161">
        <f t="shared" si="48"/>
        <v>0</v>
      </c>
      <c r="BJ190" s="17" t="s">
        <v>79</v>
      </c>
      <c r="BK190" s="161">
        <f t="shared" si="49"/>
        <v>0</v>
      </c>
      <c r="BL190" s="17" t="s">
        <v>176</v>
      </c>
      <c r="BM190" s="160" t="s">
        <v>1084</v>
      </c>
    </row>
    <row r="191" spans="2:65" s="1" customFormat="1" ht="24" customHeight="1">
      <c r="B191" s="148"/>
      <c r="C191" s="188" t="s">
        <v>1085</v>
      </c>
      <c r="D191" s="188" t="s">
        <v>292</v>
      </c>
      <c r="E191" s="189" t="s">
        <v>1086</v>
      </c>
      <c r="F191" s="190" t="s">
        <v>1087</v>
      </c>
      <c r="G191" s="191" t="s">
        <v>826</v>
      </c>
      <c r="H191" s="192">
        <v>6</v>
      </c>
      <c r="I191" s="193"/>
      <c r="J191" s="194">
        <f t="shared" si="40"/>
        <v>0</v>
      </c>
      <c r="K191" s="190" t="s">
        <v>3</v>
      </c>
      <c r="L191" s="195"/>
      <c r="M191" s="196" t="s">
        <v>3</v>
      </c>
      <c r="N191" s="197" t="s">
        <v>43</v>
      </c>
      <c r="O191" s="52"/>
      <c r="P191" s="158">
        <f t="shared" si="41"/>
        <v>0</v>
      </c>
      <c r="Q191" s="158">
        <v>0</v>
      </c>
      <c r="R191" s="158">
        <f t="shared" si="42"/>
        <v>0</v>
      </c>
      <c r="S191" s="158">
        <v>0</v>
      </c>
      <c r="T191" s="159">
        <f t="shared" si="43"/>
        <v>0</v>
      </c>
      <c r="AR191" s="160" t="s">
        <v>295</v>
      </c>
      <c r="AT191" s="160" t="s">
        <v>292</v>
      </c>
      <c r="AU191" s="160" t="s">
        <v>81</v>
      </c>
      <c r="AY191" s="17" t="s">
        <v>135</v>
      </c>
      <c r="BE191" s="161">
        <f t="shared" si="44"/>
        <v>0</v>
      </c>
      <c r="BF191" s="161">
        <f t="shared" si="45"/>
        <v>0</v>
      </c>
      <c r="BG191" s="161">
        <f t="shared" si="46"/>
        <v>0</v>
      </c>
      <c r="BH191" s="161">
        <f t="shared" si="47"/>
        <v>0</v>
      </c>
      <c r="BI191" s="161">
        <f t="shared" si="48"/>
        <v>0</v>
      </c>
      <c r="BJ191" s="17" t="s">
        <v>79</v>
      </c>
      <c r="BK191" s="161">
        <f t="shared" si="49"/>
        <v>0</v>
      </c>
      <c r="BL191" s="17" t="s">
        <v>176</v>
      </c>
      <c r="BM191" s="160" t="s">
        <v>1088</v>
      </c>
    </row>
    <row r="192" spans="2:65" s="1" customFormat="1" ht="24" customHeight="1">
      <c r="B192" s="148"/>
      <c r="C192" s="188" t="s">
        <v>1089</v>
      </c>
      <c r="D192" s="188" t="s">
        <v>292</v>
      </c>
      <c r="E192" s="189" t="s">
        <v>1090</v>
      </c>
      <c r="F192" s="190" t="s">
        <v>1091</v>
      </c>
      <c r="G192" s="191" t="s">
        <v>826</v>
      </c>
      <c r="H192" s="192">
        <v>3</v>
      </c>
      <c r="I192" s="193"/>
      <c r="J192" s="194">
        <f t="shared" si="40"/>
        <v>0</v>
      </c>
      <c r="K192" s="190" t="s">
        <v>3</v>
      </c>
      <c r="L192" s="195"/>
      <c r="M192" s="196" t="s">
        <v>3</v>
      </c>
      <c r="N192" s="197" t="s">
        <v>43</v>
      </c>
      <c r="O192" s="52"/>
      <c r="P192" s="158">
        <f t="shared" si="41"/>
        <v>0</v>
      </c>
      <c r="Q192" s="158">
        <v>0</v>
      </c>
      <c r="R192" s="158">
        <f t="shared" si="42"/>
        <v>0</v>
      </c>
      <c r="S192" s="158">
        <v>0</v>
      </c>
      <c r="T192" s="159">
        <f t="shared" si="43"/>
        <v>0</v>
      </c>
      <c r="AR192" s="160" t="s">
        <v>295</v>
      </c>
      <c r="AT192" s="160" t="s">
        <v>292</v>
      </c>
      <c r="AU192" s="160" t="s">
        <v>81</v>
      </c>
      <c r="AY192" s="17" t="s">
        <v>135</v>
      </c>
      <c r="BE192" s="161">
        <f t="shared" si="44"/>
        <v>0</v>
      </c>
      <c r="BF192" s="161">
        <f t="shared" si="45"/>
        <v>0</v>
      </c>
      <c r="BG192" s="161">
        <f t="shared" si="46"/>
        <v>0</v>
      </c>
      <c r="BH192" s="161">
        <f t="shared" si="47"/>
        <v>0</v>
      </c>
      <c r="BI192" s="161">
        <f t="shared" si="48"/>
        <v>0</v>
      </c>
      <c r="BJ192" s="17" t="s">
        <v>79</v>
      </c>
      <c r="BK192" s="161">
        <f t="shared" si="49"/>
        <v>0</v>
      </c>
      <c r="BL192" s="17" t="s">
        <v>176</v>
      </c>
      <c r="BM192" s="160" t="s">
        <v>1092</v>
      </c>
    </row>
    <row r="193" spans="2:65" s="1" customFormat="1" ht="16.5" customHeight="1">
      <c r="B193" s="148"/>
      <c r="C193" s="188" t="s">
        <v>1093</v>
      </c>
      <c r="D193" s="188" t="s">
        <v>292</v>
      </c>
      <c r="E193" s="189" t="s">
        <v>1094</v>
      </c>
      <c r="F193" s="190" t="s">
        <v>1095</v>
      </c>
      <c r="G193" s="191" t="s">
        <v>826</v>
      </c>
      <c r="H193" s="192">
        <v>24</v>
      </c>
      <c r="I193" s="193"/>
      <c r="J193" s="194">
        <f t="shared" si="40"/>
        <v>0</v>
      </c>
      <c r="K193" s="190" t="s">
        <v>3</v>
      </c>
      <c r="L193" s="195"/>
      <c r="M193" s="196" t="s">
        <v>3</v>
      </c>
      <c r="N193" s="197" t="s">
        <v>43</v>
      </c>
      <c r="O193" s="52"/>
      <c r="P193" s="158">
        <f t="shared" si="41"/>
        <v>0</v>
      </c>
      <c r="Q193" s="158">
        <v>0</v>
      </c>
      <c r="R193" s="158">
        <f t="shared" si="42"/>
        <v>0</v>
      </c>
      <c r="S193" s="158">
        <v>0</v>
      </c>
      <c r="T193" s="159">
        <f t="shared" si="43"/>
        <v>0</v>
      </c>
      <c r="AR193" s="160" t="s">
        <v>295</v>
      </c>
      <c r="AT193" s="160" t="s">
        <v>292</v>
      </c>
      <c r="AU193" s="160" t="s">
        <v>81</v>
      </c>
      <c r="AY193" s="17" t="s">
        <v>135</v>
      </c>
      <c r="BE193" s="161">
        <f t="shared" si="44"/>
        <v>0</v>
      </c>
      <c r="BF193" s="161">
        <f t="shared" si="45"/>
        <v>0</v>
      </c>
      <c r="BG193" s="161">
        <f t="shared" si="46"/>
        <v>0</v>
      </c>
      <c r="BH193" s="161">
        <f t="shared" si="47"/>
        <v>0</v>
      </c>
      <c r="BI193" s="161">
        <f t="shared" si="48"/>
        <v>0</v>
      </c>
      <c r="BJ193" s="17" t="s">
        <v>79</v>
      </c>
      <c r="BK193" s="161">
        <f t="shared" si="49"/>
        <v>0</v>
      </c>
      <c r="BL193" s="17" t="s">
        <v>176</v>
      </c>
      <c r="BM193" s="160" t="s">
        <v>1096</v>
      </c>
    </row>
    <row r="194" spans="2:65" s="1" customFormat="1" ht="24" customHeight="1">
      <c r="B194" s="148"/>
      <c r="C194" s="149" t="s">
        <v>1097</v>
      </c>
      <c r="D194" s="149" t="s">
        <v>138</v>
      </c>
      <c r="E194" s="150" t="s">
        <v>1098</v>
      </c>
      <c r="F194" s="151" t="s">
        <v>1099</v>
      </c>
      <c r="G194" s="152" t="s">
        <v>141</v>
      </c>
      <c r="H194" s="153">
        <v>24</v>
      </c>
      <c r="I194" s="154"/>
      <c r="J194" s="155">
        <f t="shared" si="40"/>
        <v>0</v>
      </c>
      <c r="K194" s="151" t="s">
        <v>142</v>
      </c>
      <c r="L194" s="32"/>
      <c r="M194" s="156" t="s">
        <v>3</v>
      </c>
      <c r="N194" s="157" t="s">
        <v>43</v>
      </c>
      <c r="O194" s="52"/>
      <c r="P194" s="158">
        <f t="shared" si="41"/>
        <v>0</v>
      </c>
      <c r="Q194" s="158">
        <v>0</v>
      </c>
      <c r="R194" s="158">
        <f t="shared" si="42"/>
        <v>0</v>
      </c>
      <c r="S194" s="158">
        <v>0</v>
      </c>
      <c r="T194" s="159">
        <f t="shared" si="43"/>
        <v>0</v>
      </c>
      <c r="AR194" s="160" t="s">
        <v>176</v>
      </c>
      <c r="AT194" s="160" t="s">
        <v>138</v>
      </c>
      <c r="AU194" s="160" t="s">
        <v>81</v>
      </c>
      <c r="AY194" s="17" t="s">
        <v>135</v>
      </c>
      <c r="BE194" s="161">
        <f t="shared" si="44"/>
        <v>0</v>
      </c>
      <c r="BF194" s="161">
        <f t="shared" si="45"/>
        <v>0</v>
      </c>
      <c r="BG194" s="161">
        <f t="shared" si="46"/>
        <v>0</v>
      </c>
      <c r="BH194" s="161">
        <f t="shared" si="47"/>
        <v>0</v>
      </c>
      <c r="BI194" s="161">
        <f t="shared" si="48"/>
        <v>0</v>
      </c>
      <c r="BJ194" s="17" t="s">
        <v>79</v>
      </c>
      <c r="BK194" s="161">
        <f t="shared" si="49"/>
        <v>0</v>
      </c>
      <c r="BL194" s="17" t="s">
        <v>176</v>
      </c>
      <c r="BM194" s="160" t="s">
        <v>1100</v>
      </c>
    </row>
    <row r="195" spans="2:65" s="1" customFormat="1" ht="24" customHeight="1">
      <c r="B195" s="148"/>
      <c r="C195" s="149" t="s">
        <v>1101</v>
      </c>
      <c r="D195" s="149" t="s">
        <v>138</v>
      </c>
      <c r="E195" s="150" t="s">
        <v>1102</v>
      </c>
      <c r="F195" s="151" t="s">
        <v>1103</v>
      </c>
      <c r="G195" s="152" t="s">
        <v>141</v>
      </c>
      <c r="H195" s="153">
        <v>1</v>
      </c>
      <c r="I195" s="154"/>
      <c r="J195" s="155">
        <f t="shared" si="40"/>
        <v>0</v>
      </c>
      <c r="K195" s="151" t="s">
        <v>142</v>
      </c>
      <c r="L195" s="32"/>
      <c r="M195" s="156" t="s">
        <v>3</v>
      </c>
      <c r="N195" s="157" t="s">
        <v>43</v>
      </c>
      <c r="O195" s="52"/>
      <c r="P195" s="158">
        <f t="shared" si="41"/>
        <v>0</v>
      </c>
      <c r="Q195" s="158">
        <v>0</v>
      </c>
      <c r="R195" s="158">
        <f t="shared" si="42"/>
        <v>0</v>
      </c>
      <c r="S195" s="158">
        <v>0</v>
      </c>
      <c r="T195" s="159">
        <f t="shared" si="43"/>
        <v>0</v>
      </c>
      <c r="AR195" s="160" t="s">
        <v>176</v>
      </c>
      <c r="AT195" s="160" t="s">
        <v>138</v>
      </c>
      <c r="AU195" s="160" t="s">
        <v>81</v>
      </c>
      <c r="AY195" s="17" t="s">
        <v>135</v>
      </c>
      <c r="BE195" s="161">
        <f t="shared" si="44"/>
        <v>0</v>
      </c>
      <c r="BF195" s="161">
        <f t="shared" si="45"/>
        <v>0</v>
      </c>
      <c r="BG195" s="161">
        <f t="shared" si="46"/>
        <v>0</v>
      </c>
      <c r="BH195" s="161">
        <f t="shared" si="47"/>
        <v>0</v>
      </c>
      <c r="BI195" s="161">
        <f t="shared" si="48"/>
        <v>0</v>
      </c>
      <c r="BJ195" s="17" t="s">
        <v>79</v>
      </c>
      <c r="BK195" s="161">
        <f t="shared" si="49"/>
        <v>0</v>
      </c>
      <c r="BL195" s="17" t="s">
        <v>176</v>
      </c>
      <c r="BM195" s="160" t="s">
        <v>1104</v>
      </c>
    </row>
    <row r="196" spans="2:65" s="1" customFormat="1" ht="16.5" customHeight="1">
      <c r="B196" s="148"/>
      <c r="C196" s="149" t="s">
        <v>1105</v>
      </c>
      <c r="D196" s="149" t="s">
        <v>138</v>
      </c>
      <c r="E196" s="150" t="s">
        <v>1106</v>
      </c>
      <c r="F196" s="151" t="s">
        <v>1107</v>
      </c>
      <c r="G196" s="152" t="s">
        <v>149</v>
      </c>
      <c r="H196" s="153">
        <v>24</v>
      </c>
      <c r="I196" s="154"/>
      <c r="J196" s="155">
        <f t="shared" si="40"/>
        <v>0</v>
      </c>
      <c r="K196" s="151" t="s">
        <v>142</v>
      </c>
      <c r="L196" s="32"/>
      <c r="M196" s="156" t="s">
        <v>3</v>
      </c>
      <c r="N196" s="157" t="s">
        <v>43</v>
      </c>
      <c r="O196" s="52"/>
      <c r="P196" s="158">
        <f t="shared" si="41"/>
        <v>0</v>
      </c>
      <c r="Q196" s="158">
        <v>0</v>
      </c>
      <c r="R196" s="158">
        <f t="shared" si="42"/>
        <v>0</v>
      </c>
      <c r="S196" s="158">
        <v>0</v>
      </c>
      <c r="T196" s="159">
        <f t="shared" si="43"/>
        <v>0</v>
      </c>
      <c r="AR196" s="160" t="s">
        <v>176</v>
      </c>
      <c r="AT196" s="160" t="s">
        <v>138</v>
      </c>
      <c r="AU196" s="160" t="s">
        <v>81</v>
      </c>
      <c r="AY196" s="17" t="s">
        <v>135</v>
      </c>
      <c r="BE196" s="161">
        <f t="shared" si="44"/>
        <v>0</v>
      </c>
      <c r="BF196" s="161">
        <f t="shared" si="45"/>
        <v>0</v>
      </c>
      <c r="BG196" s="161">
        <f t="shared" si="46"/>
        <v>0</v>
      </c>
      <c r="BH196" s="161">
        <f t="shared" si="47"/>
        <v>0</v>
      </c>
      <c r="BI196" s="161">
        <f t="shared" si="48"/>
        <v>0</v>
      </c>
      <c r="BJ196" s="17" t="s">
        <v>79</v>
      </c>
      <c r="BK196" s="161">
        <f t="shared" si="49"/>
        <v>0</v>
      </c>
      <c r="BL196" s="17" t="s">
        <v>176</v>
      </c>
      <c r="BM196" s="160" t="s">
        <v>1108</v>
      </c>
    </row>
    <row r="197" spans="2:65" s="1" customFormat="1" ht="24" customHeight="1">
      <c r="B197" s="148"/>
      <c r="C197" s="188" t="s">
        <v>1109</v>
      </c>
      <c r="D197" s="188" t="s">
        <v>292</v>
      </c>
      <c r="E197" s="189" t="s">
        <v>1110</v>
      </c>
      <c r="F197" s="190" t="s">
        <v>1111</v>
      </c>
      <c r="G197" s="191" t="s">
        <v>149</v>
      </c>
      <c r="H197" s="192">
        <v>24</v>
      </c>
      <c r="I197" s="193"/>
      <c r="J197" s="194">
        <f t="shared" si="40"/>
        <v>0</v>
      </c>
      <c r="K197" s="190" t="s">
        <v>3</v>
      </c>
      <c r="L197" s="195"/>
      <c r="M197" s="196" t="s">
        <v>3</v>
      </c>
      <c r="N197" s="197" t="s">
        <v>43</v>
      </c>
      <c r="O197" s="52"/>
      <c r="P197" s="158">
        <f t="shared" si="41"/>
        <v>0</v>
      </c>
      <c r="Q197" s="158">
        <v>0.0045</v>
      </c>
      <c r="R197" s="158">
        <f t="shared" si="42"/>
        <v>0.10799999999999998</v>
      </c>
      <c r="S197" s="158">
        <v>0</v>
      </c>
      <c r="T197" s="159">
        <f t="shared" si="43"/>
        <v>0</v>
      </c>
      <c r="AR197" s="160" t="s">
        <v>295</v>
      </c>
      <c r="AT197" s="160" t="s">
        <v>292</v>
      </c>
      <c r="AU197" s="160" t="s">
        <v>81</v>
      </c>
      <c r="AY197" s="17" t="s">
        <v>135</v>
      </c>
      <c r="BE197" s="161">
        <f t="shared" si="44"/>
        <v>0</v>
      </c>
      <c r="BF197" s="161">
        <f t="shared" si="45"/>
        <v>0</v>
      </c>
      <c r="BG197" s="161">
        <f t="shared" si="46"/>
        <v>0</v>
      </c>
      <c r="BH197" s="161">
        <f t="shared" si="47"/>
        <v>0</v>
      </c>
      <c r="BI197" s="161">
        <f t="shared" si="48"/>
        <v>0</v>
      </c>
      <c r="BJ197" s="17" t="s">
        <v>79</v>
      </c>
      <c r="BK197" s="161">
        <f t="shared" si="49"/>
        <v>0</v>
      </c>
      <c r="BL197" s="17" t="s">
        <v>176</v>
      </c>
      <c r="BM197" s="160" t="s">
        <v>1112</v>
      </c>
    </row>
    <row r="198" spans="2:65" s="1" customFormat="1" ht="16.5" customHeight="1">
      <c r="B198" s="148"/>
      <c r="C198" s="149" t="s">
        <v>1113</v>
      </c>
      <c r="D198" s="149" t="s">
        <v>138</v>
      </c>
      <c r="E198" s="150" t="s">
        <v>1114</v>
      </c>
      <c r="F198" s="151" t="s">
        <v>1115</v>
      </c>
      <c r="G198" s="152" t="s">
        <v>149</v>
      </c>
      <c r="H198" s="153">
        <v>6</v>
      </c>
      <c r="I198" s="154"/>
      <c r="J198" s="155">
        <f t="shared" si="40"/>
        <v>0</v>
      </c>
      <c r="K198" s="151" t="s">
        <v>142</v>
      </c>
      <c r="L198" s="32"/>
      <c r="M198" s="156" t="s">
        <v>3</v>
      </c>
      <c r="N198" s="157" t="s">
        <v>43</v>
      </c>
      <c r="O198" s="52"/>
      <c r="P198" s="158">
        <f t="shared" si="41"/>
        <v>0</v>
      </c>
      <c r="Q198" s="158">
        <v>0</v>
      </c>
      <c r="R198" s="158">
        <f t="shared" si="42"/>
        <v>0</v>
      </c>
      <c r="S198" s="158">
        <v>0</v>
      </c>
      <c r="T198" s="159">
        <f t="shared" si="43"/>
        <v>0</v>
      </c>
      <c r="AR198" s="160" t="s">
        <v>176</v>
      </c>
      <c r="AT198" s="160" t="s">
        <v>138</v>
      </c>
      <c r="AU198" s="160" t="s">
        <v>81</v>
      </c>
      <c r="AY198" s="17" t="s">
        <v>135</v>
      </c>
      <c r="BE198" s="161">
        <f t="shared" si="44"/>
        <v>0</v>
      </c>
      <c r="BF198" s="161">
        <f t="shared" si="45"/>
        <v>0</v>
      </c>
      <c r="BG198" s="161">
        <f t="shared" si="46"/>
        <v>0</v>
      </c>
      <c r="BH198" s="161">
        <f t="shared" si="47"/>
        <v>0</v>
      </c>
      <c r="BI198" s="161">
        <f t="shared" si="48"/>
        <v>0</v>
      </c>
      <c r="BJ198" s="17" t="s">
        <v>79</v>
      </c>
      <c r="BK198" s="161">
        <f t="shared" si="49"/>
        <v>0</v>
      </c>
      <c r="BL198" s="17" t="s">
        <v>176</v>
      </c>
      <c r="BM198" s="160" t="s">
        <v>1116</v>
      </c>
    </row>
    <row r="199" spans="2:65" s="1" customFormat="1" ht="24" customHeight="1">
      <c r="B199" s="148"/>
      <c r="C199" s="188" t="s">
        <v>1117</v>
      </c>
      <c r="D199" s="188" t="s">
        <v>292</v>
      </c>
      <c r="E199" s="189" t="s">
        <v>1118</v>
      </c>
      <c r="F199" s="190" t="s">
        <v>1119</v>
      </c>
      <c r="G199" s="191" t="s">
        <v>149</v>
      </c>
      <c r="H199" s="192">
        <v>6</v>
      </c>
      <c r="I199" s="193"/>
      <c r="J199" s="194">
        <f t="shared" si="40"/>
        <v>0</v>
      </c>
      <c r="K199" s="190" t="s">
        <v>3</v>
      </c>
      <c r="L199" s="195"/>
      <c r="M199" s="196" t="s">
        <v>3</v>
      </c>
      <c r="N199" s="197" t="s">
        <v>43</v>
      </c>
      <c r="O199" s="52"/>
      <c r="P199" s="158">
        <f t="shared" si="41"/>
        <v>0</v>
      </c>
      <c r="Q199" s="158">
        <v>0.0045</v>
      </c>
      <c r="R199" s="158">
        <f t="shared" si="42"/>
        <v>0.026999999999999996</v>
      </c>
      <c r="S199" s="158">
        <v>0</v>
      </c>
      <c r="T199" s="159">
        <f t="shared" si="43"/>
        <v>0</v>
      </c>
      <c r="AR199" s="160" t="s">
        <v>295</v>
      </c>
      <c r="AT199" s="160" t="s">
        <v>292</v>
      </c>
      <c r="AU199" s="160" t="s">
        <v>81</v>
      </c>
      <c r="AY199" s="17" t="s">
        <v>135</v>
      </c>
      <c r="BE199" s="161">
        <f t="shared" si="44"/>
        <v>0</v>
      </c>
      <c r="BF199" s="161">
        <f t="shared" si="45"/>
        <v>0</v>
      </c>
      <c r="BG199" s="161">
        <f t="shared" si="46"/>
        <v>0</v>
      </c>
      <c r="BH199" s="161">
        <f t="shared" si="47"/>
        <v>0</v>
      </c>
      <c r="BI199" s="161">
        <f t="shared" si="48"/>
        <v>0</v>
      </c>
      <c r="BJ199" s="17" t="s">
        <v>79</v>
      </c>
      <c r="BK199" s="161">
        <f t="shared" si="49"/>
        <v>0</v>
      </c>
      <c r="BL199" s="17" t="s">
        <v>176</v>
      </c>
      <c r="BM199" s="160" t="s">
        <v>1120</v>
      </c>
    </row>
    <row r="200" spans="2:65" s="1" customFormat="1" ht="24" customHeight="1">
      <c r="B200" s="148"/>
      <c r="C200" s="149" t="s">
        <v>1121</v>
      </c>
      <c r="D200" s="149" t="s">
        <v>138</v>
      </c>
      <c r="E200" s="150" t="s">
        <v>1122</v>
      </c>
      <c r="F200" s="151" t="s">
        <v>1123</v>
      </c>
      <c r="G200" s="152" t="s">
        <v>141</v>
      </c>
      <c r="H200" s="153">
        <v>5</v>
      </c>
      <c r="I200" s="154"/>
      <c r="J200" s="155">
        <f t="shared" si="40"/>
        <v>0</v>
      </c>
      <c r="K200" s="151" t="s">
        <v>142</v>
      </c>
      <c r="L200" s="32"/>
      <c r="M200" s="156" t="s">
        <v>3</v>
      </c>
      <c r="N200" s="157" t="s">
        <v>43</v>
      </c>
      <c r="O200" s="52"/>
      <c r="P200" s="158">
        <f t="shared" si="41"/>
        <v>0</v>
      </c>
      <c r="Q200" s="158">
        <v>0</v>
      </c>
      <c r="R200" s="158">
        <f t="shared" si="42"/>
        <v>0</v>
      </c>
      <c r="S200" s="158">
        <v>0</v>
      </c>
      <c r="T200" s="159">
        <f t="shared" si="43"/>
        <v>0</v>
      </c>
      <c r="AR200" s="160" t="s">
        <v>176</v>
      </c>
      <c r="AT200" s="160" t="s">
        <v>138</v>
      </c>
      <c r="AU200" s="160" t="s">
        <v>81</v>
      </c>
      <c r="AY200" s="17" t="s">
        <v>135</v>
      </c>
      <c r="BE200" s="161">
        <f t="shared" si="44"/>
        <v>0</v>
      </c>
      <c r="BF200" s="161">
        <f t="shared" si="45"/>
        <v>0</v>
      </c>
      <c r="BG200" s="161">
        <f t="shared" si="46"/>
        <v>0</v>
      </c>
      <c r="BH200" s="161">
        <f t="shared" si="47"/>
        <v>0</v>
      </c>
      <c r="BI200" s="161">
        <f t="shared" si="48"/>
        <v>0</v>
      </c>
      <c r="BJ200" s="17" t="s">
        <v>79</v>
      </c>
      <c r="BK200" s="161">
        <f t="shared" si="49"/>
        <v>0</v>
      </c>
      <c r="BL200" s="17" t="s">
        <v>176</v>
      </c>
      <c r="BM200" s="160" t="s">
        <v>1124</v>
      </c>
    </row>
    <row r="201" spans="2:65" s="1" customFormat="1" ht="24" customHeight="1">
      <c r="B201" s="148"/>
      <c r="C201" s="149" t="s">
        <v>1125</v>
      </c>
      <c r="D201" s="149" t="s">
        <v>138</v>
      </c>
      <c r="E201" s="150" t="s">
        <v>1126</v>
      </c>
      <c r="F201" s="151" t="s">
        <v>1127</v>
      </c>
      <c r="G201" s="152" t="s">
        <v>141</v>
      </c>
      <c r="H201" s="153">
        <v>18</v>
      </c>
      <c r="I201" s="154"/>
      <c r="J201" s="155">
        <f t="shared" si="40"/>
        <v>0</v>
      </c>
      <c r="K201" s="151" t="s">
        <v>142</v>
      </c>
      <c r="L201" s="32"/>
      <c r="M201" s="156" t="s">
        <v>3</v>
      </c>
      <c r="N201" s="157" t="s">
        <v>43</v>
      </c>
      <c r="O201" s="52"/>
      <c r="P201" s="158">
        <f t="shared" si="41"/>
        <v>0</v>
      </c>
      <c r="Q201" s="158">
        <v>0</v>
      </c>
      <c r="R201" s="158">
        <f t="shared" si="42"/>
        <v>0</v>
      </c>
      <c r="S201" s="158">
        <v>0</v>
      </c>
      <c r="T201" s="159">
        <f t="shared" si="43"/>
        <v>0</v>
      </c>
      <c r="AR201" s="160" t="s">
        <v>176</v>
      </c>
      <c r="AT201" s="160" t="s">
        <v>138</v>
      </c>
      <c r="AU201" s="160" t="s">
        <v>81</v>
      </c>
      <c r="AY201" s="17" t="s">
        <v>135</v>
      </c>
      <c r="BE201" s="161">
        <f t="shared" si="44"/>
        <v>0</v>
      </c>
      <c r="BF201" s="161">
        <f t="shared" si="45"/>
        <v>0</v>
      </c>
      <c r="BG201" s="161">
        <f t="shared" si="46"/>
        <v>0</v>
      </c>
      <c r="BH201" s="161">
        <f t="shared" si="47"/>
        <v>0</v>
      </c>
      <c r="BI201" s="161">
        <f t="shared" si="48"/>
        <v>0</v>
      </c>
      <c r="BJ201" s="17" t="s">
        <v>79</v>
      </c>
      <c r="BK201" s="161">
        <f t="shared" si="49"/>
        <v>0</v>
      </c>
      <c r="BL201" s="17" t="s">
        <v>176</v>
      </c>
      <c r="BM201" s="160" t="s">
        <v>1128</v>
      </c>
    </row>
    <row r="202" spans="2:65" s="1" customFormat="1" ht="24" customHeight="1">
      <c r="B202" s="148"/>
      <c r="C202" s="149" t="s">
        <v>1129</v>
      </c>
      <c r="D202" s="149" t="s">
        <v>138</v>
      </c>
      <c r="E202" s="150" t="s">
        <v>1130</v>
      </c>
      <c r="F202" s="151" t="s">
        <v>1131</v>
      </c>
      <c r="G202" s="152" t="s">
        <v>141</v>
      </c>
      <c r="H202" s="153">
        <v>2</v>
      </c>
      <c r="I202" s="154"/>
      <c r="J202" s="155">
        <f t="shared" si="40"/>
        <v>0</v>
      </c>
      <c r="K202" s="151" t="s">
        <v>142</v>
      </c>
      <c r="L202" s="32"/>
      <c r="M202" s="156" t="s">
        <v>3</v>
      </c>
      <c r="N202" s="157" t="s">
        <v>43</v>
      </c>
      <c r="O202" s="52"/>
      <c r="P202" s="158">
        <f t="shared" si="41"/>
        <v>0</v>
      </c>
      <c r="Q202" s="158">
        <v>0</v>
      </c>
      <c r="R202" s="158">
        <f t="shared" si="42"/>
        <v>0</v>
      </c>
      <c r="S202" s="158">
        <v>0</v>
      </c>
      <c r="T202" s="159">
        <f t="shared" si="43"/>
        <v>0</v>
      </c>
      <c r="AR202" s="160" t="s">
        <v>176</v>
      </c>
      <c r="AT202" s="160" t="s">
        <v>138</v>
      </c>
      <c r="AU202" s="160" t="s">
        <v>81</v>
      </c>
      <c r="AY202" s="17" t="s">
        <v>135</v>
      </c>
      <c r="BE202" s="161">
        <f t="shared" si="44"/>
        <v>0</v>
      </c>
      <c r="BF202" s="161">
        <f t="shared" si="45"/>
        <v>0</v>
      </c>
      <c r="BG202" s="161">
        <f t="shared" si="46"/>
        <v>0</v>
      </c>
      <c r="BH202" s="161">
        <f t="shared" si="47"/>
        <v>0</v>
      </c>
      <c r="BI202" s="161">
        <f t="shared" si="48"/>
        <v>0</v>
      </c>
      <c r="BJ202" s="17" t="s">
        <v>79</v>
      </c>
      <c r="BK202" s="161">
        <f t="shared" si="49"/>
        <v>0</v>
      </c>
      <c r="BL202" s="17" t="s">
        <v>176</v>
      </c>
      <c r="BM202" s="160" t="s">
        <v>1132</v>
      </c>
    </row>
    <row r="203" spans="2:65" s="1" customFormat="1" ht="24" customHeight="1">
      <c r="B203" s="148"/>
      <c r="C203" s="149" t="s">
        <v>1133</v>
      </c>
      <c r="D203" s="149" t="s">
        <v>138</v>
      </c>
      <c r="E203" s="150" t="s">
        <v>1134</v>
      </c>
      <c r="F203" s="151" t="s">
        <v>1135</v>
      </c>
      <c r="G203" s="152" t="s">
        <v>149</v>
      </c>
      <c r="H203" s="153">
        <v>2</v>
      </c>
      <c r="I203" s="154"/>
      <c r="J203" s="155">
        <f t="shared" si="40"/>
        <v>0</v>
      </c>
      <c r="K203" s="151" t="s">
        <v>142</v>
      </c>
      <c r="L203" s="32"/>
      <c r="M203" s="156" t="s">
        <v>3</v>
      </c>
      <c r="N203" s="157" t="s">
        <v>43</v>
      </c>
      <c r="O203" s="52"/>
      <c r="P203" s="158">
        <f t="shared" si="41"/>
        <v>0</v>
      </c>
      <c r="Q203" s="158">
        <v>0</v>
      </c>
      <c r="R203" s="158">
        <f t="shared" si="42"/>
        <v>0</v>
      </c>
      <c r="S203" s="158">
        <v>0</v>
      </c>
      <c r="T203" s="159">
        <f t="shared" si="43"/>
        <v>0</v>
      </c>
      <c r="AR203" s="160" t="s">
        <v>176</v>
      </c>
      <c r="AT203" s="160" t="s">
        <v>138</v>
      </c>
      <c r="AU203" s="160" t="s">
        <v>81</v>
      </c>
      <c r="AY203" s="17" t="s">
        <v>135</v>
      </c>
      <c r="BE203" s="161">
        <f t="shared" si="44"/>
        <v>0</v>
      </c>
      <c r="BF203" s="161">
        <f t="shared" si="45"/>
        <v>0</v>
      </c>
      <c r="BG203" s="161">
        <f t="shared" si="46"/>
        <v>0</v>
      </c>
      <c r="BH203" s="161">
        <f t="shared" si="47"/>
        <v>0</v>
      </c>
      <c r="BI203" s="161">
        <f t="shared" si="48"/>
        <v>0</v>
      </c>
      <c r="BJ203" s="17" t="s">
        <v>79</v>
      </c>
      <c r="BK203" s="161">
        <f t="shared" si="49"/>
        <v>0</v>
      </c>
      <c r="BL203" s="17" t="s">
        <v>176</v>
      </c>
      <c r="BM203" s="160" t="s">
        <v>1136</v>
      </c>
    </row>
    <row r="204" spans="2:65" s="1" customFormat="1" ht="24" customHeight="1">
      <c r="B204" s="148"/>
      <c r="C204" s="149" t="s">
        <v>1137</v>
      </c>
      <c r="D204" s="149" t="s">
        <v>138</v>
      </c>
      <c r="E204" s="150" t="s">
        <v>1138</v>
      </c>
      <c r="F204" s="151" t="s">
        <v>1139</v>
      </c>
      <c r="G204" s="152" t="s">
        <v>149</v>
      </c>
      <c r="H204" s="153">
        <v>12</v>
      </c>
      <c r="I204" s="154"/>
      <c r="J204" s="155">
        <f t="shared" si="40"/>
        <v>0</v>
      </c>
      <c r="K204" s="151" t="s">
        <v>142</v>
      </c>
      <c r="L204" s="32"/>
      <c r="M204" s="156" t="s">
        <v>3</v>
      </c>
      <c r="N204" s="157" t="s">
        <v>43</v>
      </c>
      <c r="O204" s="52"/>
      <c r="P204" s="158">
        <f t="shared" si="41"/>
        <v>0</v>
      </c>
      <c r="Q204" s="158">
        <v>0</v>
      </c>
      <c r="R204" s="158">
        <f t="shared" si="42"/>
        <v>0</v>
      </c>
      <c r="S204" s="158">
        <v>0</v>
      </c>
      <c r="T204" s="159">
        <f t="shared" si="43"/>
        <v>0</v>
      </c>
      <c r="AR204" s="160" t="s">
        <v>176</v>
      </c>
      <c r="AT204" s="160" t="s">
        <v>138</v>
      </c>
      <c r="AU204" s="160" t="s">
        <v>81</v>
      </c>
      <c r="AY204" s="17" t="s">
        <v>135</v>
      </c>
      <c r="BE204" s="161">
        <f t="shared" si="44"/>
        <v>0</v>
      </c>
      <c r="BF204" s="161">
        <f t="shared" si="45"/>
        <v>0</v>
      </c>
      <c r="BG204" s="161">
        <f t="shared" si="46"/>
        <v>0</v>
      </c>
      <c r="BH204" s="161">
        <f t="shared" si="47"/>
        <v>0</v>
      </c>
      <c r="BI204" s="161">
        <f t="shared" si="48"/>
        <v>0</v>
      </c>
      <c r="BJ204" s="17" t="s">
        <v>79</v>
      </c>
      <c r="BK204" s="161">
        <f t="shared" si="49"/>
        <v>0</v>
      </c>
      <c r="BL204" s="17" t="s">
        <v>176</v>
      </c>
      <c r="BM204" s="160" t="s">
        <v>1140</v>
      </c>
    </row>
    <row r="205" spans="2:65" s="1" customFormat="1" ht="24" customHeight="1">
      <c r="B205" s="148"/>
      <c r="C205" s="188" t="s">
        <v>1141</v>
      </c>
      <c r="D205" s="188" t="s">
        <v>292</v>
      </c>
      <c r="E205" s="189" t="s">
        <v>1142</v>
      </c>
      <c r="F205" s="190" t="s">
        <v>1143</v>
      </c>
      <c r="G205" s="191" t="s">
        <v>149</v>
      </c>
      <c r="H205" s="192">
        <v>2.4</v>
      </c>
      <c r="I205" s="193"/>
      <c r="J205" s="194">
        <f t="shared" si="40"/>
        <v>0</v>
      </c>
      <c r="K205" s="190" t="s">
        <v>142</v>
      </c>
      <c r="L205" s="195"/>
      <c r="M205" s="196" t="s">
        <v>3</v>
      </c>
      <c r="N205" s="197" t="s">
        <v>43</v>
      </c>
      <c r="O205" s="52"/>
      <c r="P205" s="158">
        <f t="shared" si="41"/>
        <v>0</v>
      </c>
      <c r="Q205" s="158">
        <v>0.00019</v>
      </c>
      <c r="R205" s="158">
        <f t="shared" si="42"/>
        <v>0.000456</v>
      </c>
      <c r="S205" s="158">
        <v>0</v>
      </c>
      <c r="T205" s="159">
        <f t="shared" si="43"/>
        <v>0</v>
      </c>
      <c r="AR205" s="160" t="s">
        <v>295</v>
      </c>
      <c r="AT205" s="160" t="s">
        <v>292</v>
      </c>
      <c r="AU205" s="160" t="s">
        <v>81</v>
      </c>
      <c r="AY205" s="17" t="s">
        <v>135</v>
      </c>
      <c r="BE205" s="161">
        <f t="shared" si="44"/>
        <v>0</v>
      </c>
      <c r="BF205" s="161">
        <f t="shared" si="45"/>
        <v>0</v>
      </c>
      <c r="BG205" s="161">
        <f t="shared" si="46"/>
        <v>0</v>
      </c>
      <c r="BH205" s="161">
        <f t="shared" si="47"/>
        <v>0</v>
      </c>
      <c r="BI205" s="161">
        <f t="shared" si="48"/>
        <v>0</v>
      </c>
      <c r="BJ205" s="17" t="s">
        <v>79</v>
      </c>
      <c r="BK205" s="161">
        <f t="shared" si="49"/>
        <v>0</v>
      </c>
      <c r="BL205" s="17" t="s">
        <v>176</v>
      </c>
      <c r="BM205" s="160" t="s">
        <v>1144</v>
      </c>
    </row>
    <row r="206" spans="2:65" s="1" customFormat="1" ht="16.5" customHeight="1">
      <c r="B206" s="148"/>
      <c r="C206" s="188" t="s">
        <v>1145</v>
      </c>
      <c r="D206" s="188" t="s">
        <v>292</v>
      </c>
      <c r="E206" s="189" t="s">
        <v>1146</v>
      </c>
      <c r="F206" s="190" t="s">
        <v>1147</v>
      </c>
      <c r="G206" s="191" t="s">
        <v>149</v>
      </c>
      <c r="H206" s="192">
        <v>12</v>
      </c>
      <c r="I206" s="193"/>
      <c r="J206" s="194">
        <f t="shared" si="40"/>
        <v>0</v>
      </c>
      <c r="K206" s="190" t="s">
        <v>142</v>
      </c>
      <c r="L206" s="195"/>
      <c r="M206" s="196" t="s">
        <v>3</v>
      </c>
      <c r="N206" s="197" t="s">
        <v>43</v>
      </c>
      <c r="O206" s="52"/>
      <c r="P206" s="158">
        <f t="shared" si="41"/>
        <v>0</v>
      </c>
      <c r="Q206" s="158">
        <v>0.00012</v>
      </c>
      <c r="R206" s="158">
        <f t="shared" si="42"/>
        <v>0.00144</v>
      </c>
      <c r="S206" s="158">
        <v>0</v>
      </c>
      <c r="T206" s="159">
        <f t="shared" si="43"/>
        <v>0</v>
      </c>
      <c r="AR206" s="160" t="s">
        <v>295</v>
      </c>
      <c r="AT206" s="160" t="s">
        <v>292</v>
      </c>
      <c r="AU206" s="160" t="s">
        <v>81</v>
      </c>
      <c r="AY206" s="17" t="s">
        <v>135</v>
      </c>
      <c r="BE206" s="161">
        <f t="shared" si="44"/>
        <v>0</v>
      </c>
      <c r="BF206" s="161">
        <f t="shared" si="45"/>
        <v>0</v>
      </c>
      <c r="BG206" s="161">
        <f t="shared" si="46"/>
        <v>0</v>
      </c>
      <c r="BH206" s="161">
        <f t="shared" si="47"/>
        <v>0</v>
      </c>
      <c r="BI206" s="161">
        <f t="shared" si="48"/>
        <v>0</v>
      </c>
      <c r="BJ206" s="17" t="s">
        <v>79</v>
      </c>
      <c r="BK206" s="161">
        <f t="shared" si="49"/>
        <v>0</v>
      </c>
      <c r="BL206" s="17" t="s">
        <v>176</v>
      </c>
      <c r="BM206" s="160" t="s">
        <v>1148</v>
      </c>
    </row>
    <row r="207" spans="2:63" s="11" customFormat="1" ht="22.9" customHeight="1">
      <c r="B207" s="135"/>
      <c r="D207" s="136" t="s">
        <v>71</v>
      </c>
      <c r="E207" s="146" t="s">
        <v>1149</v>
      </c>
      <c r="F207" s="146" t="s">
        <v>1150</v>
      </c>
      <c r="I207" s="138"/>
      <c r="J207" s="147">
        <f>BK207</f>
        <v>0</v>
      </c>
      <c r="L207" s="135"/>
      <c r="M207" s="140"/>
      <c r="N207" s="141"/>
      <c r="O207" s="141"/>
      <c r="P207" s="142">
        <f>SUM(P208:P209)</f>
        <v>0</v>
      </c>
      <c r="Q207" s="141"/>
      <c r="R207" s="142">
        <f>SUM(R208:R209)</f>
        <v>0</v>
      </c>
      <c r="S207" s="141"/>
      <c r="T207" s="143">
        <f>SUM(T208:T209)</f>
        <v>0</v>
      </c>
      <c r="AR207" s="136" t="s">
        <v>81</v>
      </c>
      <c r="AT207" s="144" t="s">
        <v>71</v>
      </c>
      <c r="AU207" s="144" t="s">
        <v>79</v>
      </c>
      <c r="AY207" s="136" t="s">
        <v>135</v>
      </c>
      <c r="BK207" s="145">
        <f>SUM(BK208:BK209)</f>
        <v>0</v>
      </c>
    </row>
    <row r="208" spans="2:65" s="1" customFormat="1" ht="16.5" customHeight="1">
      <c r="B208" s="148"/>
      <c r="C208" s="149" t="s">
        <v>1151</v>
      </c>
      <c r="D208" s="149" t="s">
        <v>138</v>
      </c>
      <c r="E208" s="150" t="s">
        <v>1152</v>
      </c>
      <c r="F208" s="151" t="s">
        <v>1153</v>
      </c>
      <c r="G208" s="152" t="s">
        <v>141</v>
      </c>
      <c r="H208" s="153">
        <v>1</v>
      </c>
      <c r="I208" s="154"/>
      <c r="J208" s="155">
        <f>ROUND(I208*H208,2)</f>
        <v>0</v>
      </c>
      <c r="K208" s="151" t="s">
        <v>142</v>
      </c>
      <c r="L208" s="32"/>
      <c r="M208" s="156" t="s">
        <v>3</v>
      </c>
      <c r="N208" s="157" t="s">
        <v>43</v>
      </c>
      <c r="O208" s="52"/>
      <c r="P208" s="158">
        <f>O208*H208</f>
        <v>0</v>
      </c>
      <c r="Q208" s="158">
        <v>0</v>
      </c>
      <c r="R208" s="158">
        <f>Q208*H208</f>
        <v>0</v>
      </c>
      <c r="S208" s="158">
        <v>0</v>
      </c>
      <c r="T208" s="159">
        <f>S208*H208</f>
        <v>0</v>
      </c>
      <c r="AR208" s="160" t="s">
        <v>176</v>
      </c>
      <c r="AT208" s="160" t="s">
        <v>138</v>
      </c>
      <c r="AU208" s="160" t="s">
        <v>81</v>
      </c>
      <c r="AY208" s="17" t="s">
        <v>135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7" t="s">
        <v>79</v>
      </c>
      <c r="BK208" s="161">
        <f>ROUND(I208*H208,2)</f>
        <v>0</v>
      </c>
      <c r="BL208" s="17" t="s">
        <v>176</v>
      </c>
      <c r="BM208" s="160" t="s">
        <v>1154</v>
      </c>
    </row>
    <row r="209" spans="2:65" s="1" customFormat="1" ht="16.5" customHeight="1">
      <c r="B209" s="148"/>
      <c r="C209" s="188" t="s">
        <v>1155</v>
      </c>
      <c r="D209" s="188" t="s">
        <v>292</v>
      </c>
      <c r="E209" s="189" t="s">
        <v>1156</v>
      </c>
      <c r="F209" s="190" t="s">
        <v>1157</v>
      </c>
      <c r="G209" s="191" t="s">
        <v>826</v>
      </c>
      <c r="H209" s="192">
        <v>1</v>
      </c>
      <c r="I209" s="193"/>
      <c r="J209" s="194">
        <f>ROUND(I209*H209,2)</f>
        <v>0</v>
      </c>
      <c r="K209" s="190" t="s">
        <v>3</v>
      </c>
      <c r="L209" s="195"/>
      <c r="M209" s="196" t="s">
        <v>3</v>
      </c>
      <c r="N209" s="197" t="s">
        <v>43</v>
      </c>
      <c r="O209" s="52"/>
      <c r="P209" s="158">
        <f>O209*H209</f>
        <v>0</v>
      </c>
      <c r="Q209" s="158">
        <v>0</v>
      </c>
      <c r="R209" s="158">
        <f>Q209*H209</f>
        <v>0</v>
      </c>
      <c r="S209" s="158">
        <v>0</v>
      </c>
      <c r="T209" s="159">
        <f>S209*H209</f>
        <v>0</v>
      </c>
      <c r="AR209" s="160" t="s">
        <v>295</v>
      </c>
      <c r="AT209" s="160" t="s">
        <v>292</v>
      </c>
      <c r="AU209" s="160" t="s">
        <v>81</v>
      </c>
      <c r="AY209" s="17" t="s">
        <v>135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79</v>
      </c>
      <c r="BK209" s="161">
        <f>ROUND(I209*H209,2)</f>
        <v>0</v>
      </c>
      <c r="BL209" s="17" t="s">
        <v>176</v>
      </c>
      <c r="BM209" s="160" t="s">
        <v>1158</v>
      </c>
    </row>
    <row r="210" spans="2:63" s="11" customFormat="1" ht="25.9" customHeight="1">
      <c r="B210" s="135"/>
      <c r="D210" s="136" t="s">
        <v>71</v>
      </c>
      <c r="E210" s="137" t="s">
        <v>734</v>
      </c>
      <c r="F210" s="137" t="s">
        <v>735</v>
      </c>
      <c r="I210" s="138"/>
      <c r="J210" s="139">
        <f>BK210</f>
        <v>0</v>
      </c>
      <c r="L210" s="135"/>
      <c r="M210" s="140"/>
      <c r="N210" s="141"/>
      <c r="O210" s="141"/>
      <c r="P210" s="142">
        <f>P211+P212+P213</f>
        <v>0</v>
      </c>
      <c r="Q210" s="141"/>
      <c r="R210" s="142">
        <f>R211+R212+R213</f>
        <v>0</v>
      </c>
      <c r="S210" s="141"/>
      <c r="T210" s="143">
        <f>T211+T212+T213</f>
        <v>0</v>
      </c>
      <c r="AR210" s="136" t="s">
        <v>143</v>
      </c>
      <c r="AT210" s="144" t="s">
        <v>71</v>
      </c>
      <c r="AU210" s="144" t="s">
        <v>72</v>
      </c>
      <c r="AY210" s="136" t="s">
        <v>135</v>
      </c>
      <c r="BK210" s="145">
        <f>BK211+BK212+BK213</f>
        <v>0</v>
      </c>
    </row>
    <row r="211" spans="2:65" s="1" customFormat="1" ht="16.5" customHeight="1">
      <c r="B211" s="148"/>
      <c r="C211" s="149" t="s">
        <v>1159</v>
      </c>
      <c r="D211" s="149" t="s">
        <v>138</v>
      </c>
      <c r="E211" s="150" t="s">
        <v>747</v>
      </c>
      <c r="F211" s="151" t="s">
        <v>748</v>
      </c>
      <c r="G211" s="152" t="s">
        <v>739</v>
      </c>
      <c r="H211" s="153">
        <v>24</v>
      </c>
      <c r="I211" s="154"/>
      <c r="J211" s="155">
        <f>ROUND(I211*H211,2)</f>
        <v>0</v>
      </c>
      <c r="K211" s="151" t="s">
        <v>142</v>
      </c>
      <c r="L211" s="32"/>
      <c r="M211" s="156" t="s">
        <v>3</v>
      </c>
      <c r="N211" s="157" t="s">
        <v>43</v>
      </c>
      <c r="O211" s="52"/>
      <c r="P211" s="158">
        <f>O211*H211</f>
        <v>0</v>
      </c>
      <c r="Q211" s="158">
        <v>0</v>
      </c>
      <c r="R211" s="158">
        <f>Q211*H211</f>
        <v>0</v>
      </c>
      <c r="S211" s="158">
        <v>0</v>
      </c>
      <c r="T211" s="159">
        <f>S211*H211</f>
        <v>0</v>
      </c>
      <c r="AR211" s="160" t="s">
        <v>740</v>
      </c>
      <c r="AT211" s="160" t="s">
        <v>138</v>
      </c>
      <c r="AU211" s="160" t="s">
        <v>79</v>
      </c>
      <c r="AY211" s="17" t="s">
        <v>135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79</v>
      </c>
      <c r="BK211" s="161">
        <f>ROUND(I211*H211,2)</f>
        <v>0</v>
      </c>
      <c r="BL211" s="17" t="s">
        <v>740</v>
      </c>
      <c r="BM211" s="160" t="s">
        <v>1160</v>
      </c>
    </row>
    <row r="212" spans="2:65" s="1" customFormat="1" ht="24" customHeight="1">
      <c r="B212" s="148"/>
      <c r="C212" s="149" t="s">
        <v>1161</v>
      </c>
      <c r="D212" s="149" t="s">
        <v>138</v>
      </c>
      <c r="E212" s="150" t="s">
        <v>1162</v>
      </c>
      <c r="F212" s="151" t="s">
        <v>1163</v>
      </c>
      <c r="G212" s="152" t="s">
        <v>739</v>
      </c>
      <c r="H212" s="153">
        <v>12</v>
      </c>
      <c r="I212" s="154"/>
      <c r="J212" s="155">
        <f>ROUND(I212*H212,2)</f>
        <v>0</v>
      </c>
      <c r="K212" s="151" t="s">
        <v>142</v>
      </c>
      <c r="L212" s="32"/>
      <c r="M212" s="156" t="s">
        <v>3</v>
      </c>
      <c r="N212" s="157" t="s">
        <v>43</v>
      </c>
      <c r="O212" s="52"/>
      <c r="P212" s="158">
        <f>O212*H212</f>
        <v>0</v>
      </c>
      <c r="Q212" s="158">
        <v>0</v>
      </c>
      <c r="R212" s="158">
        <f>Q212*H212</f>
        <v>0</v>
      </c>
      <c r="S212" s="158">
        <v>0</v>
      </c>
      <c r="T212" s="159">
        <f>S212*H212</f>
        <v>0</v>
      </c>
      <c r="AR212" s="160" t="s">
        <v>740</v>
      </c>
      <c r="AT212" s="160" t="s">
        <v>138</v>
      </c>
      <c r="AU212" s="160" t="s">
        <v>79</v>
      </c>
      <c r="AY212" s="17" t="s">
        <v>135</v>
      </c>
      <c r="BE212" s="161">
        <f>IF(N212="základní",J212,0)</f>
        <v>0</v>
      </c>
      <c r="BF212" s="161">
        <f>IF(N212="snížená",J212,0)</f>
        <v>0</v>
      </c>
      <c r="BG212" s="161">
        <f>IF(N212="zákl. přenesená",J212,0)</f>
        <v>0</v>
      </c>
      <c r="BH212" s="161">
        <f>IF(N212="sníž. přenesená",J212,0)</f>
        <v>0</v>
      </c>
      <c r="BI212" s="161">
        <f>IF(N212="nulová",J212,0)</f>
        <v>0</v>
      </c>
      <c r="BJ212" s="17" t="s">
        <v>79</v>
      </c>
      <c r="BK212" s="161">
        <f>ROUND(I212*H212,2)</f>
        <v>0</v>
      </c>
      <c r="BL212" s="17" t="s">
        <v>740</v>
      </c>
      <c r="BM212" s="160" t="s">
        <v>1164</v>
      </c>
    </row>
    <row r="213" spans="2:63" s="11" customFormat="1" ht="22.9" customHeight="1">
      <c r="B213" s="135"/>
      <c r="D213" s="136" t="s">
        <v>71</v>
      </c>
      <c r="E213" s="146" t="s">
        <v>1165</v>
      </c>
      <c r="F213" s="146" t="s">
        <v>1166</v>
      </c>
      <c r="I213" s="138"/>
      <c r="J213" s="147">
        <f>BK213</f>
        <v>0</v>
      </c>
      <c r="L213" s="135"/>
      <c r="M213" s="140"/>
      <c r="N213" s="141"/>
      <c r="O213" s="141"/>
      <c r="P213" s="142">
        <f>SUM(P214:P215)</f>
        <v>0</v>
      </c>
      <c r="Q213" s="141"/>
      <c r="R213" s="142">
        <f>SUM(R214:R215)</f>
        <v>0</v>
      </c>
      <c r="S213" s="141"/>
      <c r="T213" s="143">
        <f>SUM(T214:T215)</f>
        <v>0</v>
      </c>
      <c r="AR213" s="136" t="s">
        <v>136</v>
      </c>
      <c r="AT213" s="144" t="s">
        <v>71</v>
      </c>
      <c r="AU213" s="144" t="s">
        <v>79</v>
      </c>
      <c r="AY213" s="136" t="s">
        <v>135</v>
      </c>
      <c r="BK213" s="145">
        <f>SUM(BK214:BK215)</f>
        <v>0</v>
      </c>
    </row>
    <row r="214" spans="2:65" s="1" customFormat="1" ht="36" customHeight="1">
      <c r="B214" s="148"/>
      <c r="C214" s="149" t="s">
        <v>1167</v>
      </c>
      <c r="D214" s="149" t="s">
        <v>138</v>
      </c>
      <c r="E214" s="150" t="s">
        <v>1165</v>
      </c>
      <c r="F214" s="151" t="s">
        <v>1168</v>
      </c>
      <c r="G214" s="152" t="s">
        <v>3</v>
      </c>
      <c r="H214" s="153">
        <v>0</v>
      </c>
      <c r="I214" s="154"/>
      <c r="J214" s="155">
        <f>ROUND(I214*H214,2)</f>
        <v>0</v>
      </c>
      <c r="K214" s="151" t="s">
        <v>3</v>
      </c>
      <c r="L214" s="32"/>
      <c r="M214" s="156" t="s">
        <v>3</v>
      </c>
      <c r="N214" s="157" t="s">
        <v>43</v>
      </c>
      <c r="O214" s="52"/>
      <c r="P214" s="158">
        <f>O214*H214</f>
        <v>0</v>
      </c>
      <c r="Q214" s="158">
        <v>0</v>
      </c>
      <c r="R214" s="158">
        <f>Q214*H214</f>
        <v>0</v>
      </c>
      <c r="S214" s="158">
        <v>0</v>
      </c>
      <c r="T214" s="159">
        <f>S214*H214</f>
        <v>0</v>
      </c>
      <c r="AR214" s="160" t="s">
        <v>498</v>
      </c>
      <c r="AT214" s="160" t="s">
        <v>138</v>
      </c>
      <c r="AU214" s="160" t="s">
        <v>81</v>
      </c>
      <c r="AY214" s="17" t="s">
        <v>135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17" t="s">
        <v>79</v>
      </c>
      <c r="BK214" s="161">
        <f>ROUND(I214*H214,2)</f>
        <v>0</v>
      </c>
      <c r="BL214" s="17" t="s">
        <v>498</v>
      </c>
      <c r="BM214" s="160" t="s">
        <v>1169</v>
      </c>
    </row>
    <row r="215" spans="2:65" s="1" customFormat="1" ht="60" customHeight="1">
      <c r="B215" s="148"/>
      <c r="C215" s="149" t="s">
        <v>1170</v>
      </c>
      <c r="D215" s="149" t="s">
        <v>138</v>
      </c>
      <c r="E215" s="150" t="s">
        <v>1171</v>
      </c>
      <c r="F215" s="151" t="s">
        <v>1172</v>
      </c>
      <c r="G215" s="152" t="s">
        <v>3</v>
      </c>
      <c r="H215" s="153">
        <v>0</v>
      </c>
      <c r="I215" s="154"/>
      <c r="J215" s="155">
        <f>ROUND(I215*H215,2)</f>
        <v>0</v>
      </c>
      <c r="K215" s="151" t="s">
        <v>3</v>
      </c>
      <c r="L215" s="32"/>
      <c r="M215" s="201" t="s">
        <v>3</v>
      </c>
      <c r="N215" s="202" t="s">
        <v>43</v>
      </c>
      <c r="O215" s="199"/>
      <c r="P215" s="203">
        <f>O215*H215</f>
        <v>0</v>
      </c>
      <c r="Q215" s="203">
        <v>0</v>
      </c>
      <c r="R215" s="203">
        <f>Q215*H215</f>
        <v>0</v>
      </c>
      <c r="S215" s="203">
        <v>0</v>
      </c>
      <c r="T215" s="204">
        <f>S215*H215</f>
        <v>0</v>
      </c>
      <c r="AR215" s="160" t="s">
        <v>498</v>
      </c>
      <c r="AT215" s="160" t="s">
        <v>138</v>
      </c>
      <c r="AU215" s="160" t="s">
        <v>81</v>
      </c>
      <c r="AY215" s="17" t="s">
        <v>135</v>
      </c>
      <c r="BE215" s="161">
        <f>IF(N215="základní",J215,0)</f>
        <v>0</v>
      </c>
      <c r="BF215" s="161">
        <f>IF(N215="snížená",J215,0)</f>
        <v>0</v>
      </c>
      <c r="BG215" s="161">
        <f>IF(N215="zákl. přenesená",J215,0)</f>
        <v>0</v>
      </c>
      <c r="BH215" s="161">
        <f>IF(N215="sníž. přenesená",J215,0)</f>
        <v>0</v>
      </c>
      <c r="BI215" s="161">
        <f>IF(N215="nulová",J215,0)</f>
        <v>0</v>
      </c>
      <c r="BJ215" s="17" t="s">
        <v>79</v>
      </c>
      <c r="BK215" s="161">
        <f>ROUND(I215*H215,2)</f>
        <v>0</v>
      </c>
      <c r="BL215" s="17" t="s">
        <v>498</v>
      </c>
      <c r="BM215" s="160" t="s">
        <v>1173</v>
      </c>
    </row>
    <row r="216" spans="2:12" s="1" customFormat="1" ht="6.95" customHeight="1">
      <c r="B216" s="41"/>
      <c r="C216" s="42"/>
      <c r="D216" s="42"/>
      <c r="E216" s="42"/>
      <c r="F216" s="42"/>
      <c r="G216" s="42"/>
      <c r="H216" s="42"/>
      <c r="I216" s="110"/>
      <c r="J216" s="42"/>
      <c r="K216" s="42"/>
      <c r="L216" s="32"/>
    </row>
  </sheetData>
  <autoFilter ref="C86:K215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5" customWidth="1"/>
    <col min="2" max="2" width="1.7109375" style="205" customWidth="1"/>
    <col min="3" max="4" width="5.00390625" style="205" customWidth="1"/>
    <col min="5" max="5" width="11.7109375" style="205" customWidth="1"/>
    <col min="6" max="6" width="9.140625" style="205" customWidth="1"/>
    <col min="7" max="7" width="5.00390625" style="205" customWidth="1"/>
    <col min="8" max="8" width="77.8515625" style="205" customWidth="1"/>
    <col min="9" max="10" width="20.00390625" style="205" customWidth="1"/>
    <col min="11" max="11" width="1.7109375" style="205" customWidth="1"/>
  </cols>
  <sheetData>
    <row r="1" ht="37.5" customHeight="1"/>
    <row r="2" spans="2:11" ht="7.5" customHeight="1">
      <c r="B2" s="206"/>
      <c r="C2" s="207"/>
      <c r="D2" s="207"/>
      <c r="E2" s="207"/>
      <c r="F2" s="207"/>
      <c r="G2" s="207"/>
      <c r="H2" s="207"/>
      <c r="I2" s="207"/>
      <c r="J2" s="207"/>
      <c r="K2" s="208"/>
    </row>
    <row r="3" spans="2:11" s="15" customFormat="1" ht="45" customHeight="1">
      <c r="B3" s="209"/>
      <c r="C3" s="332" t="s">
        <v>1174</v>
      </c>
      <c r="D3" s="332"/>
      <c r="E3" s="332"/>
      <c r="F3" s="332"/>
      <c r="G3" s="332"/>
      <c r="H3" s="332"/>
      <c r="I3" s="332"/>
      <c r="J3" s="332"/>
      <c r="K3" s="210"/>
    </row>
    <row r="4" spans="2:11" ht="25.5" customHeight="1">
      <c r="B4" s="211"/>
      <c r="C4" s="336" t="s">
        <v>1175</v>
      </c>
      <c r="D4" s="336"/>
      <c r="E4" s="336"/>
      <c r="F4" s="336"/>
      <c r="G4" s="336"/>
      <c r="H4" s="336"/>
      <c r="I4" s="336"/>
      <c r="J4" s="336"/>
      <c r="K4" s="212"/>
    </row>
    <row r="5" spans="2:11" ht="5.25" customHeight="1">
      <c r="B5" s="211"/>
      <c r="C5" s="213"/>
      <c r="D5" s="213"/>
      <c r="E5" s="213"/>
      <c r="F5" s="213"/>
      <c r="G5" s="213"/>
      <c r="H5" s="213"/>
      <c r="I5" s="213"/>
      <c r="J5" s="213"/>
      <c r="K5" s="212"/>
    </row>
    <row r="6" spans="2:11" ht="15" customHeight="1">
      <c r="B6" s="211"/>
      <c r="C6" s="334" t="s">
        <v>1176</v>
      </c>
      <c r="D6" s="334"/>
      <c r="E6" s="334"/>
      <c r="F6" s="334"/>
      <c r="G6" s="334"/>
      <c r="H6" s="334"/>
      <c r="I6" s="334"/>
      <c r="J6" s="334"/>
      <c r="K6" s="212"/>
    </row>
    <row r="7" spans="2:11" ht="15" customHeight="1">
      <c r="B7" s="215"/>
      <c r="C7" s="334" t="s">
        <v>1177</v>
      </c>
      <c r="D7" s="334"/>
      <c r="E7" s="334"/>
      <c r="F7" s="334"/>
      <c r="G7" s="334"/>
      <c r="H7" s="334"/>
      <c r="I7" s="334"/>
      <c r="J7" s="334"/>
      <c r="K7" s="212"/>
    </row>
    <row r="8" spans="2:11" ht="12.75" customHeight="1">
      <c r="B8" s="215"/>
      <c r="C8" s="214"/>
      <c r="D8" s="214"/>
      <c r="E8" s="214"/>
      <c r="F8" s="214"/>
      <c r="G8" s="214"/>
      <c r="H8" s="214"/>
      <c r="I8" s="214"/>
      <c r="J8" s="214"/>
      <c r="K8" s="212"/>
    </row>
    <row r="9" spans="2:11" ht="15" customHeight="1">
      <c r="B9" s="215"/>
      <c r="C9" s="334" t="s">
        <v>1178</v>
      </c>
      <c r="D9" s="334"/>
      <c r="E9" s="334"/>
      <c r="F9" s="334"/>
      <c r="G9" s="334"/>
      <c r="H9" s="334"/>
      <c r="I9" s="334"/>
      <c r="J9" s="334"/>
      <c r="K9" s="212"/>
    </row>
    <row r="10" spans="2:11" ht="15" customHeight="1">
      <c r="B10" s="215"/>
      <c r="C10" s="214"/>
      <c r="D10" s="334" t="s">
        <v>1179</v>
      </c>
      <c r="E10" s="334"/>
      <c r="F10" s="334"/>
      <c r="G10" s="334"/>
      <c r="H10" s="334"/>
      <c r="I10" s="334"/>
      <c r="J10" s="334"/>
      <c r="K10" s="212"/>
    </row>
    <row r="11" spans="2:11" ht="15" customHeight="1">
      <c r="B11" s="215"/>
      <c r="C11" s="216"/>
      <c r="D11" s="334" t="s">
        <v>1180</v>
      </c>
      <c r="E11" s="334"/>
      <c r="F11" s="334"/>
      <c r="G11" s="334"/>
      <c r="H11" s="334"/>
      <c r="I11" s="334"/>
      <c r="J11" s="334"/>
      <c r="K11" s="212"/>
    </row>
    <row r="12" spans="2:11" ht="15" customHeight="1">
      <c r="B12" s="215"/>
      <c r="C12" s="216"/>
      <c r="D12" s="214"/>
      <c r="E12" s="214"/>
      <c r="F12" s="214"/>
      <c r="G12" s="214"/>
      <c r="H12" s="214"/>
      <c r="I12" s="214"/>
      <c r="J12" s="214"/>
      <c r="K12" s="212"/>
    </row>
    <row r="13" spans="2:11" ht="15" customHeight="1">
      <c r="B13" s="215"/>
      <c r="C13" s="216"/>
      <c r="D13" s="217" t="s">
        <v>1181</v>
      </c>
      <c r="E13" s="214"/>
      <c r="F13" s="214"/>
      <c r="G13" s="214"/>
      <c r="H13" s="214"/>
      <c r="I13" s="214"/>
      <c r="J13" s="214"/>
      <c r="K13" s="212"/>
    </row>
    <row r="14" spans="2:11" ht="12.75" customHeight="1">
      <c r="B14" s="215"/>
      <c r="C14" s="216"/>
      <c r="D14" s="216"/>
      <c r="E14" s="216"/>
      <c r="F14" s="216"/>
      <c r="G14" s="216"/>
      <c r="H14" s="216"/>
      <c r="I14" s="216"/>
      <c r="J14" s="216"/>
      <c r="K14" s="212"/>
    </row>
    <row r="15" spans="2:11" ht="15" customHeight="1">
      <c r="B15" s="215"/>
      <c r="C15" s="216"/>
      <c r="D15" s="334" t="s">
        <v>1182</v>
      </c>
      <c r="E15" s="334"/>
      <c r="F15" s="334"/>
      <c r="G15" s="334"/>
      <c r="H15" s="334"/>
      <c r="I15" s="334"/>
      <c r="J15" s="334"/>
      <c r="K15" s="212"/>
    </row>
    <row r="16" spans="2:11" ht="15" customHeight="1">
      <c r="B16" s="215"/>
      <c r="C16" s="216"/>
      <c r="D16" s="334" t="s">
        <v>1183</v>
      </c>
      <c r="E16" s="334"/>
      <c r="F16" s="334"/>
      <c r="G16" s="334"/>
      <c r="H16" s="334"/>
      <c r="I16" s="334"/>
      <c r="J16" s="334"/>
      <c r="K16" s="212"/>
    </row>
    <row r="17" spans="2:11" ht="15" customHeight="1">
      <c r="B17" s="215"/>
      <c r="C17" s="216"/>
      <c r="D17" s="334" t="s">
        <v>1184</v>
      </c>
      <c r="E17" s="334"/>
      <c r="F17" s="334"/>
      <c r="G17" s="334"/>
      <c r="H17" s="334"/>
      <c r="I17" s="334"/>
      <c r="J17" s="334"/>
      <c r="K17" s="212"/>
    </row>
    <row r="18" spans="2:11" ht="15" customHeight="1">
      <c r="B18" s="215"/>
      <c r="C18" s="216"/>
      <c r="D18" s="216"/>
      <c r="E18" s="218" t="s">
        <v>78</v>
      </c>
      <c r="F18" s="334" t="s">
        <v>1185</v>
      </c>
      <c r="G18" s="334"/>
      <c r="H18" s="334"/>
      <c r="I18" s="334"/>
      <c r="J18" s="334"/>
      <c r="K18" s="212"/>
    </row>
    <row r="19" spans="2:11" ht="15" customHeight="1">
      <c r="B19" s="215"/>
      <c r="C19" s="216"/>
      <c r="D19" s="216"/>
      <c r="E19" s="218" t="s">
        <v>1186</v>
      </c>
      <c r="F19" s="334" t="s">
        <v>1187</v>
      </c>
      <c r="G19" s="334"/>
      <c r="H19" s="334"/>
      <c r="I19" s="334"/>
      <c r="J19" s="334"/>
      <c r="K19" s="212"/>
    </row>
    <row r="20" spans="2:11" ht="15" customHeight="1">
      <c r="B20" s="215"/>
      <c r="C20" s="216"/>
      <c r="D20" s="216"/>
      <c r="E20" s="218" t="s">
        <v>1188</v>
      </c>
      <c r="F20" s="334" t="s">
        <v>1189</v>
      </c>
      <c r="G20" s="334"/>
      <c r="H20" s="334"/>
      <c r="I20" s="334"/>
      <c r="J20" s="334"/>
      <c r="K20" s="212"/>
    </row>
    <row r="21" spans="2:11" ht="15" customHeight="1">
      <c r="B21" s="215"/>
      <c r="C21" s="216"/>
      <c r="D21" s="216"/>
      <c r="E21" s="218" t="s">
        <v>1190</v>
      </c>
      <c r="F21" s="334" t="s">
        <v>1191</v>
      </c>
      <c r="G21" s="334"/>
      <c r="H21" s="334"/>
      <c r="I21" s="334"/>
      <c r="J21" s="334"/>
      <c r="K21" s="212"/>
    </row>
    <row r="22" spans="2:11" ht="15" customHeight="1">
      <c r="B22" s="215"/>
      <c r="C22" s="216"/>
      <c r="D22" s="216"/>
      <c r="E22" s="218" t="s">
        <v>1192</v>
      </c>
      <c r="F22" s="334" t="s">
        <v>1193</v>
      </c>
      <c r="G22" s="334"/>
      <c r="H22" s="334"/>
      <c r="I22" s="334"/>
      <c r="J22" s="334"/>
      <c r="K22" s="212"/>
    </row>
    <row r="23" spans="2:11" ht="15" customHeight="1">
      <c r="B23" s="215"/>
      <c r="C23" s="216"/>
      <c r="D23" s="216"/>
      <c r="E23" s="218" t="s">
        <v>85</v>
      </c>
      <c r="F23" s="334" t="s">
        <v>1194</v>
      </c>
      <c r="G23" s="334"/>
      <c r="H23" s="334"/>
      <c r="I23" s="334"/>
      <c r="J23" s="334"/>
      <c r="K23" s="212"/>
    </row>
    <row r="24" spans="2:11" ht="12.75" customHeight="1">
      <c r="B24" s="215"/>
      <c r="C24" s="216"/>
      <c r="D24" s="216"/>
      <c r="E24" s="216"/>
      <c r="F24" s="216"/>
      <c r="G24" s="216"/>
      <c r="H24" s="216"/>
      <c r="I24" s="216"/>
      <c r="J24" s="216"/>
      <c r="K24" s="212"/>
    </row>
    <row r="25" spans="2:11" ht="15" customHeight="1">
      <c r="B25" s="215"/>
      <c r="C25" s="334" t="s">
        <v>1195</v>
      </c>
      <c r="D25" s="334"/>
      <c r="E25" s="334"/>
      <c r="F25" s="334"/>
      <c r="G25" s="334"/>
      <c r="H25" s="334"/>
      <c r="I25" s="334"/>
      <c r="J25" s="334"/>
      <c r="K25" s="212"/>
    </row>
    <row r="26" spans="2:11" ht="15" customHeight="1">
      <c r="B26" s="215"/>
      <c r="C26" s="334" t="s">
        <v>1196</v>
      </c>
      <c r="D26" s="334"/>
      <c r="E26" s="334"/>
      <c r="F26" s="334"/>
      <c r="G26" s="334"/>
      <c r="H26" s="334"/>
      <c r="I26" s="334"/>
      <c r="J26" s="334"/>
      <c r="K26" s="212"/>
    </row>
    <row r="27" spans="2:11" ht="15" customHeight="1">
      <c r="B27" s="215"/>
      <c r="C27" s="214"/>
      <c r="D27" s="334" t="s">
        <v>1197</v>
      </c>
      <c r="E27" s="334"/>
      <c r="F27" s="334"/>
      <c r="G27" s="334"/>
      <c r="H27" s="334"/>
      <c r="I27" s="334"/>
      <c r="J27" s="334"/>
      <c r="K27" s="212"/>
    </row>
    <row r="28" spans="2:11" ht="15" customHeight="1">
      <c r="B28" s="215"/>
      <c r="C28" s="216"/>
      <c r="D28" s="334" t="s">
        <v>1198</v>
      </c>
      <c r="E28" s="334"/>
      <c r="F28" s="334"/>
      <c r="G28" s="334"/>
      <c r="H28" s="334"/>
      <c r="I28" s="334"/>
      <c r="J28" s="334"/>
      <c r="K28" s="212"/>
    </row>
    <row r="29" spans="2:11" ht="12.75" customHeight="1">
      <c r="B29" s="215"/>
      <c r="C29" s="216"/>
      <c r="D29" s="216"/>
      <c r="E29" s="216"/>
      <c r="F29" s="216"/>
      <c r="G29" s="216"/>
      <c r="H29" s="216"/>
      <c r="I29" s="216"/>
      <c r="J29" s="216"/>
      <c r="K29" s="212"/>
    </row>
    <row r="30" spans="2:11" ht="15" customHeight="1">
      <c r="B30" s="215"/>
      <c r="C30" s="216"/>
      <c r="D30" s="334" t="s">
        <v>1199</v>
      </c>
      <c r="E30" s="334"/>
      <c r="F30" s="334"/>
      <c r="G30" s="334"/>
      <c r="H30" s="334"/>
      <c r="I30" s="334"/>
      <c r="J30" s="334"/>
      <c r="K30" s="212"/>
    </row>
    <row r="31" spans="2:11" ht="15" customHeight="1">
      <c r="B31" s="215"/>
      <c r="C31" s="216"/>
      <c r="D31" s="334" t="s">
        <v>1200</v>
      </c>
      <c r="E31" s="334"/>
      <c r="F31" s="334"/>
      <c r="G31" s="334"/>
      <c r="H31" s="334"/>
      <c r="I31" s="334"/>
      <c r="J31" s="334"/>
      <c r="K31" s="212"/>
    </row>
    <row r="32" spans="2:11" ht="12.75" customHeight="1">
      <c r="B32" s="215"/>
      <c r="C32" s="216"/>
      <c r="D32" s="216"/>
      <c r="E32" s="216"/>
      <c r="F32" s="216"/>
      <c r="G32" s="216"/>
      <c r="H32" s="216"/>
      <c r="I32" s="216"/>
      <c r="J32" s="216"/>
      <c r="K32" s="212"/>
    </row>
    <row r="33" spans="2:11" ht="15" customHeight="1">
      <c r="B33" s="215"/>
      <c r="C33" s="216"/>
      <c r="D33" s="334" t="s">
        <v>1201</v>
      </c>
      <c r="E33" s="334"/>
      <c r="F33" s="334"/>
      <c r="G33" s="334"/>
      <c r="H33" s="334"/>
      <c r="I33" s="334"/>
      <c r="J33" s="334"/>
      <c r="K33" s="212"/>
    </row>
    <row r="34" spans="2:11" ht="15" customHeight="1">
      <c r="B34" s="215"/>
      <c r="C34" s="216"/>
      <c r="D34" s="334" t="s">
        <v>1202</v>
      </c>
      <c r="E34" s="334"/>
      <c r="F34" s="334"/>
      <c r="G34" s="334"/>
      <c r="H34" s="334"/>
      <c r="I34" s="334"/>
      <c r="J34" s="334"/>
      <c r="K34" s="212"/>
    </row>
    <row r="35" spans="2:11" ht="15" customHeight="1">
      <c r="B35" s="215"/>
      <c r="C35" s="216"/>
      <c r="D35" s="334" t="s">
        <v>1203</v>
      </c>
      <c r="E35" s="334"/>
      <c r="F35" s="334"/>
      <c r="G35" s="334"/>
      <c r="H35" s="334"/>
      <c r="I35" s="334"/>
      <c r="J35" s="334"/>
      <c r="K35" s="212"/>
    </row>
    <row r="36" spans="2:11" ht="15" customHeight="1">
      <c r="B36" s="215"/>
      <c r="C36" s="216"/>
      <c r="D36" s="214"/>
      <c r="E36" s="217" t="s">
        <v>121</v>
      </c>
      <c r="F36" s="214"/>
      <c r="G36" s="334" t="s">
        <v>1204</v>
      </c>
      <c r="H36" s="334"/>
      <c r="I36" s="334"/>
      <c r="J36" s="334"/>
      <c r="K36" s="212"/>
    </row>
    <row r="37" spans="2:11" ht="30.75" customHeight="1">
      <c r="B37" s="215"/>
      <c r="C37" s="216"/>
      <c r="D37" s="214"/>
      <c r="E37" s="217" t="s">
        <v>1205</v>
      </c>
      <c r="F37" s="214"/>
      <c r="G37" s="334" t="s">
        <v>1206</v>
      </c>
      <c r="H37" s="334"/>
      <c r="I37" s="334"/>
      <c r="J37" s="334"/>
      <c r="K37" s="212"/>
    </row>
    <row r="38" spans="2:11" ht="15" customHeight="1">
      <c r="B38" s="215"/>
      <c r="C38" s="216"/>
      <c r="D38" s="214"/>
      <c r="E38" s="217" t="s">
        <v>53</v>
      </c>
      <c r="F38" s="214"/>
      <c r="G38" s="334" t="s">
        <v>1207</v>
      </c>
      <c r="H38" s="334"/>
      <c r="I38" s="334"/>
      <c r="J38" s="334"/>
      <c r="K38" s="212"/>
    </row>
    <row r="39" spans="2:11" ht="15" customHeight="1">
      <c r="B39" s="215"/>
      <c r="C39" s="216"/>
      <c r="D39" s="214"/>
      <c r="E39" s="217" t="s">
        <v>54</v>
      </c>
      <c r="F39" s="214"/>
      <c r="G39" s="334" t="s">
        <v>1208</v>
      </c>
      <c r="H39" s="334"/>
      <c r="I39" s="334"/>
      <c r="J39" s="334"/>
      <c r="K39" s="212"/>
    </row>
    <row r="40" spans="2:11" ht="15" customHeight="1">
      <c r="B40" s="215"/>
      <c r="C40" s="216"/>
      <c r="D40" s="214"/>
      <c r="E40" s="217" t="s">
        <v>122</v>
      </c>
      <c r="F40" s="214"/>
      <c r="G40" s="334" t="s">
        <v>1209</v>
      </c>
      <c r="H40" s="334"/>
      <c r="I40" s="334"/>
      <c r="J40" s="334"/>
      <c r="K40" s="212"/>
    </row>
    <row r="41" spans="2:11" ht="15" customHeight="1">
      <c r="B41" s="215"/>
      <c r="C41" s="216"/>
      <c r="D41" s="214"/>
      <c r="E41" s="217" t="s">
        <v>123</v>
      </c>
      <c r="F41" s="214"/>
      <c r="G41" s="334" t="s">
        <v>1210</v>
      </c>
      <c r="H41" s="334"/>
      <c r="I41" s="334"/>
      <c r="J41" s="334"/>
      <c r="K41" s="212"/>
    </row>
    <row r="42" spans="2:11" ht="15" customHeight="1">
      <c r="B42" s="215"/>
      <c r="C42" s="216"/>
      <c r="D42" s="214"/>
      <c r="E42" s="217" t="s">
        <v>1211</v>
      </c>
      <c r="F42" s="214"/>
      <c r="G42" s="334" t="s">
        <v>1212</v>
      </c>
      <c r="H42" s="334"/>
      <c r="I42" s="334"/>
      <c r="J42" s="334"/>
      <c r="K42" s="212"/>
    </row>
    <row r="43" spans="2:11" ht="15" customHeight="1">
      <c r="B43" s="215"/>
      <c r="C43" s="216"/>
      <c r="D43" s="214"/>
      <c r="E43" s="217"/>
      <c r="F43" s="214"/>
      <c r="G43" s="334" t="s">
        <v>1213</v>
      </c>
      <c r="H43" s="334"/>
      <c r="I43" s="334"/>
      <c r="J43" s="334"/>
      <c r="K43" s="212"/>
    </row>
    <row r="44" spans="2:11" ht="15" customHeight="1">
      <c r="B44" s="215"/>
      <c r="C44" s="216"/>
      <c r="D44" s="214"/>
      <c r="E44" s="217" t="s">
        <v>1214</v>
      </c>
      <c r="F44" s="214"/>
      <c r="G44" s="334" t="s">
        <v>1215</v>
      </c>
      <c r="H44" s="334"/>
      <c r="I44" s="334"/>
      <c r="J44" s="334"/>
      <c r="K44" s="212"/>
    </row>
    <row r="45" spans="2:11" ht="15" customHeight="1">
      <c r="B45" s="215"/>
      <c r="C45" s="216"/>
      <c r="D45" s="214"/>
      <c r="E45" s="217" t="s">
        <v>125</v>
      </c>
      <c r="F45" s="214"/>
      <c r="G45" s="334" t="s">
        <v>1216</v>
      </c>
      <c r="H45" s="334"/>
      <c r="I45" s="334"/>
      <c r="J45" s="334"/>
      <c r="K45" s="212"/>
    </row>
    <row r="46" spans="2:11" ht="12.75" customHeight="1">
      <c r="B46" s="215"/>
      <c r="C46" s="216"/>
      <c r="D46" s="214"/>
      <c r="E46" s="214"/>
      <c r="F46" s="214"/>
      <c r="G46" s="214"/>
      <c r="H46" s="214"/>
      <c r="I46" s="214"/>
      <c r="J46" s="214"/>
      <c r="K46" s="212"/>
    </row>
    <row r="47" spans="2:11" ht="15" customHeight="1">
      <c r="B47" s="215"/>
      <c r="C47" s="216"/>
      <c r="D47" s="334" t="s">
        <v>1217</v>
      </c>
      <c r="E47" s="334"/>
      <c r="F47" s="334"/>
      <c r="G47" s="334"/>
      <c r="H47" s="334"/>
      <c r="I47" s="334"/>
      <c r="J47" s="334"/>
      <c r="K47" s="212"/>
    </row>
    <row r="48" spans="2:11" ht="15" customHeight="1">
      <c r="B48" s="215"/>
      <c r="C48" s="216"/>
      <c r="D48" s="216"/>
      <c r="E48" s="334" t="s">
        <v>1218</v>
      </c>
      <c r="F48" s="334"/>
      <c r="G48" s="334"/>
      <c r="H48" s="334"/>
      <c r="I48" s="334"/>
      <c r="J48" s="334"/>
      <c r="K48" s="212"/>
    </row>
    <row r="49" spans="2:11" ht="15" customHeight="1">
      <c r="B49" s="215"/>
      <c r="C49" s="216"/>
      <c r="D49" s="216"/>
      <c r="E49" s="334" t="s">
        <v>1219</v>
      </c>
      <c r="F49" s="334"/>
      <c r="G49" s="334"/>
      <c r="H49" s="334"/>
      <c r="I49" s="334"/>
      <c r="J49" s="334"/>
      <c r="K49" s="212"/>
    </row>
    <row r="50" spans="2:11" ht="15" customHeight="1">
      <c r="B50" s="215"/>
      <c r="C50" s="216"/>
      <c r="D50" s="216"/>
      <c r="E50" s="334" t="s">
        <v>1220</v>
      </c>
      <c r="F50" s="334"/>
      <c r="G50" s="334"/>
      <c r="H50" s="334"/>
      <c r="I50" s="334"/>
      <c r="J50" s="334"/>
      <c r="K50" s="212"/>
    </row>
    <row r="51" spans="2:11" ht="15" customHeight="1">
      <c r="B51" s="215"/>
      <c r="C51" s="216"/>
      <c r="D51" s="334" t="s">
        <v>1221</v>
      </c>
      <c r="E51" s="334"/>
      <c r="F51" s="334"/>
      <c r="G51" s="334"/>
      <c r="H51" s="334"/>
      <c r="I51" s="334"/>
      <c r="J51" s="334"/>
      <c r="K51" s="212"/>
    </row>
    <row r="52" spans="2:11" ht="25.5" customHeight="1">
      <c r="B52" s="211"/>
      <c r="C52" s="336" t="s">
        <v>1222</v>
      </c>
      <c r="D52" s="336"/>
      <c r="E52" s="336"/>
      <c r="F52" s="336"/>
      <c r="G52" s="336"/>
      <c r="H52" s="336"/>
      <c r="I52" s="336"/>
      <c r="J52" s="336"/>
      <c r="K52" s="212"/>
    </row>
    <row r="53" spans="2:11" ht="5.25" customHeight="1">
      <c r="B53" s="211"/>
      <c r="C53" s="213"/>
      <c r="D53" s="213"/>
      <c r="E53" s="213"/>
      <c r="F53" s="213"/>
      <c r="G53" s="213"/>
      <c r="H53" s="213"/>
      <c r="I53" s="213"/>
      <c r="J53" s="213"/>
      <c r="K53" s="212"/>
    </row>
    <row r="54" spans="2:11" ht="15" customHeight="1">
      <c r="B54" s="211"/>
      <c r="C54" s="334" t="s">
        <v>1223</v>
      </c>
      <c r="D54" s="334"/>
      <c r="E54" s="334"/>
      <c r="F54" s="334"/>
      <c r="G54" s="334"/>
      <c r="H54" s="334"/>
      <c r="I54" s="334"/>
      <c r="J54" s="334"/>
      <c r="K54" s="212"/>
    </row>
    <row r="55" spans="2:11" ht="15" customHeight="1">
      <c r="B55" s="211"/>
      <c r="C55" s="334" t="s">
        <v>1224</v>
      </c>
      <c r="D55" s="334"/>
      <c r="E55" s="334"/>
      <c r="F55" s="334"/>
      <c r="G55" s="334"/>
      <c r="H55" s="334"/>
      <c r="I55" s="334"/>
      <c r="J55" s="334"/>
      <c r="K55" s="212"/>
    </row>
    <row r="56" spans="2:11" ht="12.75" customHeight="1">
      <c r="B56" s="211"/>
      <c r="C56" s="214"/>
      <c r="D56" s="214"/>
      <c r="E56" s="214"/>
      <c r="F56" s="214"/>
      <c r="G56" s="214"/>
      <c r="H56" s="214"/>
      <c r="I56" s="214"/>
      <c r="J56" s="214"/>
      <c r="K56" s="212"/>
    </row>
    <row r="57" spans="2:11" ht="15" customHeight="1">
      <c r="B57" s="211"/>
      <c r="C57" s="334" t="s">
        <v>1225</v>
      </c>
      <c r="D57" s="334"/>
      <c r="E57" s="334"/>
      <c r="F57" s="334"/>
      <c r="G57" s="334"/>
      <c r="H57" s="334"/>
      <c r="I57" s="334"/>
      <c r="J57" s="334"/>
      <c r="K57" s="212"/>
    </row>
    <row r="58" spans="2:11" ht="15" customHeight="1">
      <c r="B58" s="211"/>
      <c r="C58" s="216"/>
      <c r="D58" s="334" t="s">
        <v>1226</v>
      </c>
      <c r="E58" s="334"/>
      <c r="F58" s="334"/>
      <c r="G58" s="334"/>
      <c r="H58" s="334"/>
      <c r="I58" s="334"/>
      <c r="J58" s="334"/>
      <c r="K58" s="212"/>
    </row>
    <row r="59" spans="2:11" ht="15" customHeight="1">
      <c r="B59" s="211"/>
      <c r="C59" s="216"/>
      <c r="D59" s="334" t="s">
        <v>1227</v>
      </c>
      <c r="E59" s="334"/>
      <c r="F59" s="334"/>
      <c r="G59" s="334"/>
      <c r="H59" s="334"/>
      <c r="I59" s="334"/>
      <c r="J59" s="334"/>
      <c r="K59" s="212"/>
    </row>
    <row r="60" spans="2:11" ht="15" customHeight="1">
      <c r="B60" s="211"/>
      <c r="C60" s="216"/>
      <c r="D60" s="334" t="s">
        <v>1228</v>
      </c>
      <c r="E60" s="334"/>
      <c r="F60" s="334"/>
      <c r="G60" s="334"/>
      <c r="H60" s="334"/>
      <c r="I60" s="334"/>
      <c r="J60" s="334"/>
      <c r="K60" s="212"/>
    </row>
    <row r="61" spans="2:11" ht="15" customHeight="1">
      <c r="B61" s="211"/>
      <c r="C61" s="216"/>
      <c r="D61" s="334" t="s">
        <v>1229</v>
      </c>
      <c r="E61" s="334"/>
      <c r="F61" s="334"/>
      <c r="G61" s="334"/>
      <c r="H61" s="334"/>
      <c r="I61" s="334"/>
      <c r="J61" s="334"/>
      <c r="K61" s="212"/>
    </row>
    <row r="62" spans="2:11" ht="15" customHeight="1">
      <c r="B62" s="211"/>
      <c r="C62" s="216"/>
      <c r="D62" s="335" t="s">
        <v>1230</v>
      </c>
      <c r="E62" s="335"/>
      <c r="F62" s="335"/>
      <c r="G62" s="335"/>
      <c r="H62" s="335"/>
      <c r="I62" s="335"/>
      <c r="J62" s="335"/>
      <c r="K62" s="212"/>
    </row>
    <row r="63" spans="2:11" ht="15" customHeight="1">
      <c r="B63" s="211"/>
      <c r="C63" s="216"/>
      <c r="D63" s="334" t="s">
        <v>1231</v>
      </c>
      <c r="E63" s="334"/>
      <c r="F63" s="334"/>
      <c r="G63" s="334"/>
      <c r="H63" s="334"/>
      <c r="I63" s="334"/>
      <c r="J63" s="334"/>
      <c r="K63" s="212"/>
    </row>
    <row r="64" spans="2:11" ht="12.75" customHeight="1">
      <c r="B64" s="211"/>
      <c r="C64" s="216"/>
      <c r="D64" s="216"/>
      <c r="E64" s="219"/>
      <c r="F64" s="216"/>
      <c r="G64" s="216"/>
      <c r="H64" s="216"/>
      <c r="I64" s="216"/>
      <c r="J64" s="216"/>
      <c r="K64" s="212"/>
    </row>
    <row r="65" spans="2:11" ht="15" customHeight="1">
      <c r="B65" s="211"/>
      <c r="C65" s="216"/>
      <c r="D65" s="334" t="s">
        <v>1232</v>
      </c>
      <c r="E65" s="334"/>
      <c r="F65" s="334"/>
      <c r="G65" s="334"/>
      <c r="H65" s="334"/>
      <c r="I65" s="334"/>
      <c r="J65" s="334"/>
      <c r="K65" s="212"/>
    </row>
    <row r="66" spans="2:11" ht="15" customHeight="1">
      <c r="B66" s="211"/>
      <c r="C66" s="216"/>
      <c r="D66" s="335" t="s">
        <v>1233</v>
      </c>
      <c r="E66" s="335"/>
      <c r="F66" s="335"/>
      <c r="G66" s="335"/>
      <c r="H66" s="335"/>
      <c r="I66" s="335"/>
      <c r="J66" s="335"/>
      <c r="K66" s="212"/>
    </row>
    <row r="67" spans="2:11" ht="15" customHeight="1">
      <c r="B67" s="211"/>
      <c r="C67" s="216"/>
      <c r="D67" s="334" t="s">
        <v>1234</v>
      </c>
      <c r="E67" s="334"/>
      <c r="F67" s="334"/>
      <c r="G67" s="334"/>
      <c r="H67" s="334"/>
      <c r="I67" s="334"/>
      <c r="J67" s="334"/>
      <c r="K67" s="212"/>
    </row>
    <row r="68" spans="2:11" ht="15" customHeight="1">
      <c r="B68" s="211"/>
      <c r="C68" s="216"/>
      <c r="D68" s="334" t="s">
        <v>1235</v>
      </c>
      <c r="E68" s="334"/>
      <c r="F68" s="334"/>
      <c r="G68" s="334"/>
      <c r="H68" s="334"/>
      <c r="I68" s="334"/>
      <c r="J68" s="334"/>
      <c r="K68" s="212"/>
    </row>
    <row r="69" spans="2:11" ht="15" customHeight="1">
      <c r="B69" s="211"/>
      <c r="C69" s="216"/>
      <c r="D69" s="334" t="s">
        <v>1236</v>
      </c>
      <c r="E69" s="334"/>
      <c r="F69" s="334"/>
      <c r="G69" s="334"/>
      <c r="H69" s="334"/>
      <c r="I69" s="334"/>
      <c r="J69" s="334"/>
      <c r="K69" s="212"/>
    </row>
    <row r="70" spans="2:11" ht="15" customHeight="1">
      <c r="B70" s="211"/>
      <c r="C70" s="216"/>
      <c r="D70" s="334" t="s">
        <v>1237</v>
      </c>
      <c r="E70" s="334"/>
      <c r="F70" s="334"/>
      <c r="G70" s="334"/>
      <c r="H70" s="334"/>
      <c r="I70" s="334"/>
      <c r="J70" s="334"/>
      <c r="K70" s="212"/>
    </row>
    <row r="71" spans="2:11" ht="12.75" customHeight="1">
      <c r="B71" s="220"/>
      <c r="C71" s="221"/>
      <c r="D71" s="221"/>
      <c r="E71" s="221"/>
      <c r="F71" s="221"/>
      <c r="G71" s="221"/>
      <c r="H71" s="221"/>
      <c r="I71" s="221"/>
      <c r="J71" s="221"/>
      <c r="K71" s="222"/>
    </row>
    <row r="72" spans="2:11" ht="18.75" customHeight="1">
      <c r="B72" s="223"/>
      <c r="C72" s="223"/>
      <c r="D72" s="223"/>
      <c r="E72" s="223"/>
      <c r="F72" s="223"/>
      <c r="G72" s="223"/>
      <c r="H72" s="223"/>
      <c r="I72" s="223"/>
      <c r="J72" s="223"/>
      <c r="K72" s="224"/>
    </row>
    <row r="73" spans="2:11" ht="18.75" customHeight="1">
      <c r="B73" s="224"/>
      <c r="C73" s="224"/>
      <c r="D73" s="224"/>
      <c r="E73" s="224"/>
      <c r="F73" s="224"/>
      <c r="G73" s="224"/>
      <c r="H73" s="224"/>
      <c r="I73" s="224"/>
      <c r="J73" s="224"/>
      <c r="K73" s="224"/>
    </row>
    <row r="74" spans="2:11" ht="7.5" customHeight="1">
      <c r="B74" s="225"/>
      <c r="C74" s="226"/>
      <c r="D74" s="226"/>
      <c r="E74" s="226"/>
      <c r="F74" s="226"/>
      <c r="G74" s="226"/>
      <c r="H74" s="226"/>
      <c r="I74" s="226"/>
      <c r="J74" s="226"/>
      <c r="K74" s="227"/>
    </row>
    <row r="75" spans="2:11" ht="45" customHeight="1">
      <c r="B75" s="228"/>
      <c r="C75" s="333" t="s">
        <v>1238</v>
      </c>
      <c r="D75" s="333"/>
      <c r="E75" s="333"/>
      <c r="F75" s="333"/>
      <c r="G75" s="333"/>
      <c r="H75" s="333"/>
      <c r="I75" s="333"/>
      <c r="J75" s="333"/>
      <c r="K75" s="229"/>
    </row>
    <row r="76" spans="2:11" ht="17.25" customHeight="1">
      <c r="B76" s="228"/>
      <c r="C76" s="230" t="s">
        <v>1239</v>
      </c>
      <c r="D76" s="230"/>
      <c r="E76" s="230"/>
      <c r="F76" s="230" t="s">
        <v>1240</v>
      </c>
      <c r="G76" s="231"/>
      <c r="H76" s="230" t="s">
        <v>54</v>
      </c>
      <c r="I76" s="230" t="s">
        <v>57</v>
      </c>
      <c r="J76" s="230" t="s">
        <v>1241</v>
      </c>
      <c r="K76" s="229"/>
    </row>
    <row r="77" spans="2:11" ht="17.25" customHeight="1">
      <c r="B77" s="228"/>
      <c r="C77" s="232" t="s">
        <v>1242</v>
      </c>
      <c r="D77" s="232"/>
      <c r="E77" s="232"/>
      <c r="F77" s="233" t="s">
        <v>1243</v>
      </c>
      <c r="G77" s="234"/>
      <c r="H77" s="232"/>
      <c r="I77" s="232"/>
      <c r="J77" s="232" t="s">
        <v>1244</v>
      </c>
      <c r="K77" s="229"/>
    </row>
    <row r="78" spans="2:11" ht="5.25" customHeight="1">
      <c r="B78" s="228"/>
      <c r="C78" s="235"/>
      <c r="D78" s="235"/>
      <c r="E78" s="235"/>
      <c r="F78" s="235"/>
      <c r="G78" s="236"/>
      <c r="H78" s="235"/>
      <c r="I78" s="235"/>
      <c r="J78" s="235"/>
      <c r="K78" s="229"/>
    </row>
    <row r="79" spans="2:11" ht="15" customHeight="1">
      <c r="B79" s="228"/>
      <c r="C79" s="217" t="s">
        <v>53</v>
      </c>
      <c r="D79" s="235"/>
      <c r="E79" s="235"/>
      <c r="F79" s="237" t="s">
        <v>1245</v>
      </c>
      <c r="G79" s="236"/>
      <c r="H79" s="217" t="s">
        <v>1246</v>
      </c>
      <c r="I79" s="217" t="s">
        <v>1247</v>
      </c>
      <c r="J79" s="217">
        <v>20</v>
      </c>
      <c r="K79" s="229"/>
    </row>
    <row r="80" spans="2:11" ht="15" customHeight="1">
      <c r="B80" s="228"/>
      <c r="C80" s="217" t="s">
        <v>1248</v>
      </c>
      <c r="D80" s="217"/>
      <c r="E80" s="217"/>
      <c r="F80" s="237" t="s">
        <v>1245</v>
      </c>
      <c r="G80" s="236"/>
      <c r="H80" s="217" t="s">
        <v>1249</v>
      </c>
      <c r="I80" s="217" t="s">
        <v>1247</v>
      </c>
      <c r="J80" s="217">
        <v>120</v>
      </c>
      <c r="K80" s="229"/>
    </row>
    <row r="81" spans="2:11" ht="15" customHeight="1">
      <c r="B81" s="238"/>
      <c r="C81" s="217" t="s">
        <v>1250</v>
      </c>
      <c r="D81" s="217"/>
      <c r="E81" s="217"/>
      <c r="F81" s="237" t="s">
        <v>1251</v>
      </c>
      <c r="G81" s="236"/>
      <c r="H81" s="217" t="s">
        <v>1252</v>
      </c>
      <c r="I81" s="217" t="s">
        <v>1247</v>
      </c>
      <c r="J81" s="217">
        <v>50</v>
      </c>
      <c r="K81" s="229"/>
    </row>
    <row r="82" spans="2:11" ht="15" customHeight="1">
      <c r="B82" s="238"/>
      <c r="C82" s="217" t="s">
        <v>1253</v>
      </c>
      <c r="D82" s="217"/>
      <c r="E82" s="217"/>
      <c r="F82" s="237" t="s">
        <v>1245</v>
      </c>
      <c r="G82" s="236"/>
      <c r="H82" s="217" t="s">
        <v>1254</v>
      </c>
      <c r="I82" s="217" t="s">
        <v>1255</v>
      </c>
      <c r="J82" s="217"/>
      <c r="K82" s="229"/>
    </row>
    <row r="83" spans="2:11" ht="15" customHeight="1">
      <c r="B83" s="238"/>
      <c r="C83" s="239" t="s">
        <v>1256</v>
      </c>
      <c r="D83" s="239"/>
      <c r="E83" s="239"/>
      <c r="F83" s="240" t="s">
        <v>1251</v>
      </c>
      <c r="G83" s="239"/>
      <c r="H83" s="239" t="s">
        <v>1257</v>
      </c>
      <c r="I83" s="239" t="s">
        <v>1247</v>
      </c>
      <c r="J83" s="239">
        <v>15</v>
      </c>
      <c r="K83" s="229"/>
    </row>
    <row r="84" spans="2:11" ht="15" customHeight="1">
      <c r="B84" s="238"/>
      <c r="C84" s="239" t="s">
        <v>1258</v>
      </c>
      <c r="D84" s="239"/>
      <c r="E84" s="239"/>
      <c r="F84" s="240" t="s">
        <v>1251</v>
      </c>
      <c r="G84" s="239"/>
      <c r="H84" s="239" t="s">
        <v>1259</v>
      </c>
      <c r="I84" s="239" t="s">
        <v>1247</v>
      </c>
      <c r="J84" s="239">
        <v>15</v>
      </c>
      <c r="K84" s="229"/>
    </row>
    <row r="85" spans="2:11" ht="15" customHeight="1">
      <c r="B85" s="238"/>
      <c r="C85" s="239" t="s">
        <v>1260</v>
      </c>
      <c r="D85" s="239"/>
      <c r="E85" s="239"/>
      <c r="F85" s="240" t="s">
        <v>1251</v>
      </c>
      <c r="G85" s="239"/>
      <c r="H85" s="239" t="s">
        <v>1261</v>
      </c>
      <c r="I85" s="239" t="s">
        <v>1247</v>
      </c>
      <c r="J85" s="239">
        <v>20</v>
      </c>
      <c r="K85" s="229"/>
    </row>
    <row r="86" spans="2:11" ht="15" customHeight="1">
      <c r="B86" s="238"/>
      <c r="C86" s="239" t="s">
        <v>1262</v>
      </c>
      <c r="D86" s="239"/>
      <c r="E86" s="239"/>
      <c r="F86" s="240" t="s">
        <v>1251</v>
      </c>
      <c r="G86" s="239"/>
      <c r="H86" s="239" t="s">
        <v>1263</v>
      </c>
      <c r="I86" s="239" t="s">
        <v>1247</v>
      </c>
      <c r="J86" s="239">
        <v>20</v>
      </c>
      <c r="K86" s="229"/>
    </row>
    <row r="87" spans="2:11" ht="15" customHeight="1">
      <c r="B87" s="238"/>
      <c r="C87" s="217" t="s">
        <v>1264</v>
      </c>
      <c r="D87" s="217"/>
      <c r="E87" s="217"/>
      <c r="F87" s="237" t="s">
        <v>1251</v>
      </c>
      <c r="G87" s="236"/>
      <c r="H87" s="217" t="s">
        <v>1265</v>
      </c>
      <c r="I87" s="217" t="s">
        <v>1247</v>
      </c>
      <c r="J87" s="217">
        <v>50</v>
      </c>
      <c r="K87" s="229"/>
    </row>
    <row r="88" spans="2:11" ht="15" customHeight="1">
      <c r="B88" s="238"/>
      <c r="C88" s="217" t="s">
        <v>1266</v>
      </c>
      <c r="D88" s="217"/>
      <c r="E88" s="217"/>
      <c r="F88" s="237" t="s">
        <v>1251</v>
      </c>
      <c r="G88" s="236"/>
      <c r="H88" s="217" t="s">
        <v>1267</v>
      </c>
      <c r="I88" s="217" t="s">
        <v>1247</v>
      </c>
      <c r="J88" s="217">
        <v>20</v>
      </c>
      <c r="K88" s="229"/>
    </row>
    <row r="89" spans="2:11" ht="15" customHeight="1">
      <c r="B89" s="238"/>
      <c r="C89" s="217" t="s">
        <v>1268</v>
      </c>
      <c r="D89" s="217"/>
      <c r="E89" s="217"/>
      <c r="F89" s="237" t="s">
        <v>1251</v>
      </c>
      <c r="G89" s="236"/>
      <c r="H89" s="217" t="s">
        <v>1269</v>
      </c>
      <c r="I89" s="217" t="s">
        <v>1247</v>
      </c>
      <c r="J89" s="217">
        <v>20</v>
      </c>
      <c r="K89" s="229"/>
    </row>
    <row r="90" spans="2:11" ht="15" customHeight="1">
      <c r="B90" s="238"/>
      <c r="C90" s="217" t="s">
        <v>1270</v>
      </c>
      <c r="D90" s="217"/>
      <c r="E90" s="217"/>
      <c r="F90" s="237" t="s">
        <v>1251</v>
      </c>
      <c r="G90" s="236"/>
      <c r="H90" s="217" t="s">
        <v>1271</v>
      </c>
      <c r="I90" s="217" t="s">
        <v>1247</v>
      </c>
      <c r="J90" s="217">
        <v>50</v>
      </c>
      <c r="K90" s="229"/>
    </row>
    <row r="91" spans="2:11" ht="15" customHeight="1">
      <c r="B91" s="238"/>
      <c r="C91" s="217" t="s">
        <v>1272</v>
      </c>
      <c r="D91" s="217"/>
      <c r="E91" s="217"/>
      <c r="F91" s="237" t="s">
        <v>1251</v>
      </c>
      <c r="G91" s="236"/>
      <c r="H91" s="217" t="s">
        <v>1272</v>
      </c>
      <c r="I91" s="217" t="s">
        <v>1247</v>
      </c>
      <c r="J91" s="217">
        <v>50</v>
      </c>
      <c r="K91" s="229"/>
    </row>
    <row r="92" spans="2:11" ht="15" customHeight="1">
      <c r="B92" s="238"/>
      <c r="C92" s="217" t="s">
        <v>1273</v>
      </c>
      <c r="D92" s="217"/>
      <c r="E92" s="217"/>
      <c r="F92" s="237" t="s">
        <v>1251</v>
      </c>
      <c r="G92" s="236"/>
      <c r="H92" s="217" t="s">
        <v>1274</v>
      </c>
      <c r="I92" s="217" t="s">
        <v>1247</v>
      </c>
      <c r="J92" s="217">
        <v>255</v>
      </c>
      <c r="K92" s="229"/>
    </row>
    <row r="93" spans="2:11" ht="15" customHeight="1">
      <c r="B93" s="238"/>
      <c r="C93" s="217" t="s">
        <v>1275</v>
      </c>
      <c r="D93" s="217"/>
      <c r="E93" s="217"/>
      <c r="F93" s="237" t="s">
        <v>1245</v>
      </c>
      <c r="G93" s="236"/>
      <c r="H93" s="217" t="s">
        <v>1276</v>
      </c>
      <c r="I93" s="217" t="s">
        <v>1277</v>
      </c>
      <c r="J93" s="217"/>
      <c r="K93" s="229"/>
    </row>
    <row r="94" spans="2:11" ht="15" customHeight="1">
      <c r="B94" s="238"/>
      <c r="C94" s="217" t="s">
        <v>1278</v>
      </c>
      <c r="D94" s="217"/>
      <c r="E94" s="217"/>
      <c r="F94" s="237" t="s">
        <v>1245</v>
      </c>
      <c r="G94" s="236"/>
      <c r="H94" s="217" t="s">
        <v>1279</v>
      </c>
      <c r="I94" s="217" t="s">
        <v>1280</v>
      </c>
      <c r="J94" s="217"/>
      <c r="K94" s="229"/>
    </row>
    <row r="95" spans="2:11" ht="15" customHeight="1">
      <c r="B95" s="238"/>
      <c r="C95" s="217" t="s">
        <v>1281</v>
      </c>
      <c r="D95" s="217"/>
      <c r="E95" s="217"/>
      <c r="F95" s="237" t="s">
        <v>1245</v>
      </c>
      <c r="G95" s="236"/>
      <c r="H95" s="217" t="s">
        <v>1281</v>
      </c>
      <c r="I95" s="217" t="s">
        <v>1280</v>
      </c>
      <c r="J95" s="217"/>
      <c r="K95" s="229"/>
    </row>
    <row r="96" spans="2:11" ht="15" customHeight="1">
      <c r="B96" s="238"/>
      <c r="C96" s="217" t="s">
        <v>38</v>
      </c>
      <c r="D96" s="217"/>
      <c r="E96" s="217"/>
      <c r="F96" s="237" t="s">
        <v>1245</v>
      </c>
      <c r="G96" s="236"/>
      <c r="H96" s="217" t="s">
        <v>1282</v>
      </c>
      <c r="I96" s="217" t="s">
        <v>1280</v>
      </c>
      <c r="J96" s="217"/>
      <c r="K96" s="229"/>
    </row>
    <row r="97" spans="2:11" ht="15" customHeight="1">
      <c r="B97" s="238"/>
      <c r="C97" s="217" t="s">
        <v>48</v>
      </c>
      <c r="D97" s="217"/>
      <c r="E97" s="217"/>
      <c r="F97" s="237" t="s">
        <v>1245</v>
      </c>
      <c r="G97" s="236"/>
      <c r="H97" s="217" t="s">
        <v>1283</v>
      </c>
      <c r="I97" s="217" t="s">
        <v>1280</v>
      </c>
      <c r="J97" s="217"/>
      <c r="K97" s="229"/>
    </row>
    <row r="98" spans="2:11" ht="15" customHeight="1">
      <c r="B98" s="241"/>
      <c r="C98" s="242"/>
      <c r="D98" s="242"/>
      <c r="E98" s="242"/>
      <c r="F98" s="242"/>
      <c r="G98" s="242"/>
      <c r="H98" s="242"/>
      <c r="I98" s="242"/>
      <c r="J98" s="242"/>
      <c r="K98" s="243"/>
    </row>
    <row r="99" spans="2:11" ht="18.7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4"/>
    </row>
    <row r="100" spans="2:11" ht="18.75" customHeight="1"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</row>
    <row r="101" spans="2:11" ht="7.5" customHeight="1">
      <c r="B101" s="225"/>
      <c r="C101" s="226"/>
      <c r="D101" s="226"/>
      <c r="E101" s="226"/>
      <c r="F101" s="226"/>
      <c r="G101" s="226"/>
      <c r="H101" s="226"/>
      <c r="I101" s="226"/>
      <c r="J101" s="226"/>
      <c r="K101" s="227"/>
    </row>
    <row r="102" spans="2:11" ht="45" customHeight="1">
      <c r="B102" s="228"/>
      <c r="C102" s="333" t="s">
        <v>1284</v>
      </c>
      <c r="D102" s="333"/>
      <c r="E102" s="333"/>
      <c r="F102" s="333"/>
      <c r="G102" s="333"/>
      <c r="H102" s="333"/>
      <c r="I102" s="333"/>
      <c r="J102" s="333"/>
      <c r="K102" s="229"/>
    </row>
    <row r="103" spans="2:11" ht="17.25" customHeight="1">
      <c r="B103" s="228"/>
      <c r="C103" s="230" t="s">
        <v>1239</v>
      </c>
      <c r="D103" s="230"/>
      <c r="E103" s="230"/>
      <c r="F103" s="230" t="s">
        <v>1240</v>
      </c>
      <c r="G103" s="231"/>
      <c r="H103" s="230" t="s">
        <v>54</v>
      </c>
      <c r="I103" s="230" t="s">
        <v>57</v>
      </c>
      <c r="J103" s="230" t="s">
        <v>1241</v>
      </c>
      <c r="K103" s="229"/>
    </row>
    <row r="104" spans="2:11" ht="17.25" customHeight="1">
      <c r="B104" s="228"/>
      <c r="C104" s="232" t="s">
        <v>1242</v>
      </c>
      <c r="D104" s="232"/>
      <c r="E104" s="232"/>
      <c r="F104" s="233" t="s">
        <v>1243</v>
      </c>
      <c r="G104" s="234"/>
      <c r="H104" s="232"/>
      <c r="I104" s="232"/>
      <c r="J104" s="232" t="s">
        <v>1244</v>
      </c>
      <c r="K104" s="229"/>
    </row>
    <row r="105" spans="2:11" ht="5.25" customHeight="1">
      <c r="B105" s="228"/>
      <c r="C105" s="230"/>
      <c r="D105" s="230"/>
      <c r="E105" s="230"/>
      <c r="F105" s="230"/>
      <c r="G105" s="246"/>
      <c r="H105" s="230"/>
      <c r="I105" s="230"/>
      <c r="J105" s="230"/>
      <c r="K105" s="229"/>
    </row>
    <row r="106" spans="2:11" ht="15" customHeight="1">
      <c r="B106" s="228"/>
      <c r="C106" s="217" t="s">
        <v>53</v>
      </c>
      <c r="D106" s="235"/>
      <c r="E106" s="235"/>
      <c r="F106" s="237" t="s">
        <v>1245</v>
      </c>
      <c r="G106" s="246"/>
      <c r="H106" s="217" t="s">
        <v>1285</v>
      </c>
      <c r="I106" s="217" t="s">
        <v>1247</v>
      </c>
      <c r="J106" s="217">
        <v>20</v>
      </c>
      <c r="K106" s="229"/>
    </row>
    <row r="107" spans="2:11" ht="15" customHeight="1">
      <c r="B107" s="228"/>
      <c r="C107" s="217" t="s">
        <v>1248</v>
      </c>
      <c r="D107" s="217"/>
      <c r="E107" s="217"/>
      <c r="F107" s="237" t="s">
        <v>1245</v>
      </c>
      <c r="G107" s="217"/>
      <c r="H107" s="217" t="s">
        <v>1285</v>
      </c>
      <c r="I107" s="217" t="s">
        <v>1247</v>
      </c>
      <c r="J107" s="217">
        <v>120</v>
      </c>
      <c r="K107" s="229"/>
    </row>
    <row r="108" spans="2:11" ht="15" customHeight="1">
      <c r="B108" s="238"/>
      <c r="C108" s="217" t="s">
        <v>1250</v>
      </c>
      <c r="D108" s="217"/>
      <c r="E108" s="217"/>
      <c r="F108" s="237" t="s">
        <v>1251</v>
      </c>
      <c r="G108" s="217"/>
      <c r="H108" s="217" t="s">
        <v>1285</v>
      </c>
      <c r="I108" s="217" t="s">
        <v>1247</v>
      </c>
      <c r="J108" s="217">
        <v>50</v>
      </c>
      <c r="K108" s="229"/>
    </row>
    <row r="109" spans="2:11" ht="15" customHeight="1">
      <c r="B109" s="238"/>
      <c r="C109" s="217" t="s">
        <v>1253</v>
      </c>
      <c r="D109" s="217"/>
      <c r="E109" s="217"/>
      <c r="F109" s="237" t="s">
        <v>1245</v>
      </c>
      <c r="G109" s="217"/>
      <c r="H109" s="217" t="s">
        <v>1285</v>
      </c>
      <c r="I109" s="217" t="s">
        <v>1255</v>
      </c>
      <c r="J109" s="217"/>
      <c r="K109" s="229"/>
    </row>
    <row r="110" spans="2:11" ht="15" customHeight="1">
      <c r="B110" s="238"/>
      <c r="C110" s="217" t="s">
        <v>1264</v>
      </c>
      <c r="D110" s="217"/>
      <c r="E110" s="217"/>
      <c r="F110" s="237" t="s">
        <v>1251</v>
      </c>
      <c r="G110" s="217"/>
      <c r="H110" s="217" t="s">
        <v>1285</v>
      </c>
      <c r="I110" s="217" t="s">
        <v>1247</v>
      </c>
      <c r="J110" s="217">
        <v>50</v>
      </c>
      <c r="K110" s="229"/>
    </row>
    <row r="111" spans="2:11" ht="15" customHeight="1">
      <c r="B111" s="238"/>
      <c r="C111" s="217" t="s">
        <v>1272</v>
      </c>
      <c r="D111" s="217"/>
      <c r="E111" s="217"/>
      <c r="F111" s="237" t="s">
        <v>1251</v>
      </c>
      <c r="G111" s="217"/>
      <c r="H111" s="217" t="s">
        <v>1285</v>
      </c>
      <c r="I111" s="217" t="s">
        <v>1247</v>
      </c>
      <c r="J111" s="217">
        <v>50</v>
      </c>
      <c r="K111" s="229"/>
    </row>
    <row r="112" spans="2:11" ht="15" customHeight="1">
      <c r="B112" s="238"/>
      <c r="C112" s="217" t="s">
        <v>1270</v>
      </c>
      <c r="D112" s="217"/>
      <c r="E112" s="217"/>
      <c r="F112" s="237" t="s">
        <v>1251</v>
      </c>
      <c r="G112" s="217"/>
      <c r="H112" s="217" t="s">
        <v>1285</v>
      </c>
      <c r="I112" s="217" t="s">
        <v>1247</v>
      </c>
      <c r="J112" s="217">
        <v>50</v>
      </c>
      <c r="K112" s="229"/>
    </row>
    <row r="113" spans="2:11" ht="15" customHeight="1">
      <c r="B113" s="238"/>
      <c r="C113" s="217" t="s">
        <v>53</v>
      </c>
      <c r="D113" s="217"/>
      <c r="E113" s="217"/>
      <c r="F113" s="237" t="s">
        <v>1245</v>
      </c>
      <c r="G113" s="217"/>
      <c r="H113" s="217" t="s">
        <v>1286</v>
      </c>
      <c r="I113" s="217" t="s">
        <v>1247</v>
      </c>
      <c r="J113" s="217">
        <v>20</v>
      </c>
      <c r="K113" s="229"/>
    </row>
    <row r="114" spans="2:11" ht="15" customHeight="1">
      <c r="B114" s="238"/>
      <c r="C114" s="217" t="s">
        <v>1287</v>
      </c>
      <c r="D114" s="217"/>
      <c r="E114" s="217"/>
      <c r="F114" s="237" t="s">
        <v>1245</v>
      </c>
      <c r="G114" s="217"/>
      <c r="H114" s="217" t="s">
        <v>1288</v>
      </c>
      <c r="I114" s="217" t="s">
        <v>1247</v>
      </c>
      <c r="J114" s="217">
        <v>120</v>
      </c>
      <c r="K114" s="229"/>
    </row>
    <row r="115" spans="2:11" ht="15" customHeight="1">
      <c r="B115" s="238"/>
      <c r="C115" s="217" t="s">
        <v>38</v>
      </c>
      <c r="D115" s="217"/>
      <c r="E115" s="217"/>
      <c r="F115" s="237" t="s">
        <v>1245</v>
      </c>
      <c r="G115" s="217"/>
      <c r="H115" s="217" t="s">
        <v>1289</v>
      </c>
      <c r="I115" s="217" t="s">
        <v>1280</v>
      </c>
      <c r="J115" s="217"/>
      <c r="K115" s="229"/>
    </row>
    <row r="116" spans="2:11" ht="15" customHeight="1">
      <c r="B116" s="238"/>
      <c r="C116" s="217" t="s">
        <v>48</v>
      </c>
      <c r="D116" s="217"/>
      <c r="E116" s="217"/>
      <c r="F116" s="237" t="s">
        <v>1245</v>
      </c>
      <c r="G116" s="217"/>
      <c r="H116" s="217" t="s">
        <v>1290</v>
      </c>
      <c r="I116" s="217" t="s">
        <v>1280</v>
      </c>
      <c r="J116" s="217"/>
      <c r="K116" s="229"/>
    </row>
    <row r="117" spans="2:11" ht="15" customHeight="1">
      <c r="B117" s="238"/>
      <c r="C117" s="217" t="s">
        <v>57</v>
      </c>
      <c r="D117" s="217"/>
      <c r="E117" s="217"/>
      <c r="F117" s="237" t="s">
        <v>1245</v>
      </c>
      <c r="G117" s="217"/>
      <c r="H117" s="217" t="s">
        <v>1291</v>
      </c>
      <c r="I117" s="217" t="s">
        <v>1292</v>
      </c>
      <c r="J117" s="217"/>
      <c r="K117" s="229"/>
    </row>
    <row r="118" spans="2:11" ht="15" customHeight="1">
      <c r="B118" s="241"/>
      <c r="C118" s="247"/>
      <c r="D118" s="247"/>
      <c r="E118" s="247"/>
      <c r="F118" s="247"/>
      <c r="G118" s="247"/>
      <c r="H118" s="247"/>
      <c r="I118" s="247"/>
      <c r="J118" s="247"/>
      <c r="K118" s="243"/>
    </row>
    <row r="119" spans="2:11" ht="18.75" customHeight="1">
      <c r="B119" s="248"/>
      <c r="C119" s="214"/>
      <c r="D119" s="214"/>
      <c r="E119" s="214"/>
      <c r="F119" s="249"/>
      <c r="G119" s="214"/>
      <c r="H119" s="214"/>
      <c r="I119" s="214"/>
      <c r="J119" s="214"/>
      <c r="K119" s="248"/>
    </row>
    <row r="120" spans="2:11" ht="18.75" customHeight="1"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2:11" ht="7.5" customHeight="1">
      <c r="B121" s="250"/>
      <c r="C121" s="251"/>
      <c r="D121" s="251"/>
      <c r="E121" s="251"/>
      <c r="F121" s="251"/>
      <c r="G121" s="251"/>
      <c r="H121" s="251"/>
      <c r="I121" s="251"/>
      <c r="J121" s="251"/>
      <c r="K121" s="252"/>
    </row>
    <row r="122" spans="2:11" ht="45" customHeight="1">
      <c r="B122" s="253"/>
      <c r="C122" s="332" t="s">
        <v>1293</v>
      </c>
      <c r="D122" s="332"/>
      <c r="E122" s="332"/>
      <c r="F122" s="332"/>
      <c r="G122" s="332"/>
      <c r="H122" s="332"/>
      <c r="I122" s="332"/>
      <c r="J122" s="332"/>
      <c r="K122" s="254"/>
    </row>
    <row r="123" spans="2:11" ht="17.25" customHeight="1">
      <c r="B123" s="255"/>
      <c r="C123" s="230" t="s">
        <v>1239</v>
      </c>
      <c r="D123" s="230"/>
      <c r="E123" s="230"/>
      <c r="F123" s="230" t="s">
        <v>1240</v>
      </c>
      <c r="G123" s="231"/>
      <c r="H123" s="230" t="s">
        <v>54</v>
      </c>
      <c r="I123" s="230" t="s">
        <v>57</v>
      </c>
      <c r="J123" s="230" t="s">
        <v>1241</v>
      </c>
      <c r="K123" s="256"/>
    </row>
    <row r="124" spans="2:11" ht="17.25" customHeight="1">
      <c r="B124" s="255"/>
      <c r="C124" s="232" t="s">
        <v>1242</v>
      </c>
      <c r="D124" s="232"/>
      <c r="E124" s="232"/>
      <c r="F124" s="233" t="s">
        <v>1243</v>
      </c>
      <c r="G124" s="234"/>
      <c r="H124" s="232"/>
      <c r="I124" s="232"/>
      <c r="J124" s="232" t="s">
        <v>1244</v>
      </c>
      <c r="K124" s="256"/>
    </row>
    <row r="125" spans="2:11" ht="5.25" customHeight="1">
      <c r="B125" s="257"/>
      <c r="C125" s="235"/>
      <c r="D125" s="235"/>
      <c r="E125" s="235"/>
      <c r="F125" s="235"/>
      <c r="G125" s="217"/>
      <c r="H125" s="235"/>
      <c r="I125" s="235"/>
      <c r="J125" s="235"/>
      <c r="K125" s="258"/>
    </row>
    <row r="126" spans="2:11" ht="15" customHeight="1">
      <c r="B126" s="257"/>
      <c r="C126" s="217" t="s">
        <v>1248</v>
      </c>
      <c r="D126" s="235"/>
      <c r="E126" s="235"/>
      <c r="F126" s="237" t="s">
        <v>1245</v>
      </c>
      <c r="G126" s="217"/>
      <c r="H126" s="217" t="s">
        <v>1285</v>
      </c>
      <c r="I126" s="217" t="s">
        <v>1247</v>
      </c>
      <c r="J126" s="217">
        <v>120</v>
      </c>
      <c r="K126" s="259"/>
    </row>
    <row r="127" spans="2:11" ht="15" customHeight="1">
      <c r="B127" s="257"/>
      <c r="C127" s="217" t="s">
        <v>1294</v>
      </c>
      <c r="D127" s="217"/>
      <c r="E127" s="217"/>
      <c r="F127" s="237" t="s">
        <v>1245</v>
      </c>
      <c r="G127" s="217"/>
      <c r="H127" s="217" t="s">
        <v>1295</v>
      </c>
      <c r="I127" s="217" t="s">
        <v>1247</v>
      </c>
      <c r="J127" s="217" t="s">
        <v>1296</v>
      </c>
      <c r="K127" s="259"/>
    </row>
    <row r="128" spans="2:11" ht="15" customHeight="1">
      <c r="B128" s="257"/>
      <c r="C128" s="217" t="s">
        <v>85</v>
      </c>
      <c r="D128" s="217"/>
      <c r="E128" s="217"/>
      <c r="F128" s="237" t="s">
        <v>1245</v>
      </c>
      <c r="G128" s="217"/>
      <c r="H128" s="217" t="s">
        <v>1297</v>
      </c>
      <c r="I128" s="217" t="s">
        <v>1247</v>
      </c>
      <c r="J128" s="217" t="s">
        <v>1296</v>
      </c>
      <c r="K128" s="259"/>
    </row>
    <row r="129" spans="2:11" ht="15" customHeight="1">
      <c r="B129" s="257"/>
      <c r="C129" s="217" t="s">
        <v>1256</v>
      </c>
      <c r="D129" s="217"/>
      <c r="E129" s="217"/>
      <c r="F129" s="237" t="s">
        <v>1251</v>
      </c>
      <c r="G129" s="217"/>
      <c r="H129" s="217" t="s">
        <v>1257</v>
      </c>
      <c r="I129" s="217" t="s">
        <v>1247</v>
      </c>
      <c r="J129" s="217">
        <v>15</v>
      </c>
      <c r="K129" s="259"/>
    </row>
    <row r="130" spans="2:11" ht="15" customHeight="1">
      <c r="B130" s="257"/>
      <c r="C130" s="239" t="s">
        <v>1258</v>
      </c>
      <c r="D130" s="239"/>
      <c r="E130" s="239"/>
      <c r="F130" s="240" t="s">
        <v>1251</v>
      </c>
      <c r="G130" s="239"/>
      <c r="H130" s="239" t="s">
        <v>1259</v>
      </c>
      <c r="I130" s="239" t="s">
        <v>1247</v>
      </c>
      <c r="J130" s="239">
        <v>15</v>
      </c>
      <c r="K130" s="259"/>
    </row>
    <row r="131" spans="2:11" ht="15" customHeight="1">
      <c r="B131" s="257"/>
      <c r="C131" s="239" t="s">
        <v>1260</v>
      </c>
      <c r="D131" s="239"/>
      <c r="E131" s="239"/>
      <c r="F131" s="240" t="s">
        <v>1251</v>
      </c>
      <c r="G131" s="239"/>
      <c r="H131" s="239" t="s">
        <v>1261</v>
      </c>
      <c r="I131" s="239" t="s">
        <v>1247</v>
      </c>
      <c r="J131" s="239">
        <v>20</v>
      </c>
      <c r="K131" s="259"/>
    </row>
    <row r="132" spans="2:11" ht="15" customHeight="1">
      <c r="B132" s="257"/>
      <c r="C132" s="239" t="s">
        <v>1262</v>
      </c>
      <c r="D132" s="239"/>
      <c r="E132" s="239"/>
      <c r="F132" s="240" t="s">
        <v>1251</v>
      </c>
      <c r="G132" s="239"/>
      <c r="H132" s="239" t="s">
        <v>1263</v>
      </c>
      <c r="I132" s="239" t="s">
        <v>1247</v>
      </c>
      <c r="J132" s="239">
        <v>20</v>
      </c>
      <c r="K132" s="259"/>
    </row>
    <row r="133" spans="2:11" ht="15" customHeight="1">
      <c r="B133" s="257"/>
      <c r="C133" s="217" t="s">
        <v>1250</v>
      </c>
      <c r="D133" s="217"/>
      <c r="E133" s="217"/>
      <c r="F133" s="237" t="s">
        <v>1251</v>
      </c>
      <c r="G133" s="217"/>
      <c r="H133" s="217" t="s">
        <v>1285</v>
      </c>
      <c r="I133" s="217" t="s">
        <v>1247</v>
      </c>
      <c r="J133" s="217">
        <v>50</v>
      </c>
      <c r="K133" s="259"/>
    </row>
    <row r="134" spans="2:11" ht="15" customHeight="1">
      <c r="B134" s="257"/>
      <c r="C134" s="217" t="s">
        <v>1264</v>
      </c>
      <c r="D134" s="217"/>
      <c r="E134" s="217"/>
      <c r="F134" s="237" t="s">
        <v>1251</v>
      </c>
      <c r="G134" s="217"/>
      <c r="H134" s="217" t="s">
        <v>1285</v>
      </c>
      <c r="I134" s="217" t="s">
        <v>1247</v>
      </c>
      <c r="J134" s="217">
        <v>50</v>
      </c>
      <c r="K134" s="259"/>
    </row>
    <row r="135" spans="2:11" ht="15" customHeight="1">
      <c r="B135" s="257"/>
      <c r="C135" s="217" t="s">
        <v>1270</v>
      </c>
      <c r="D135" s="217"/>
      <c r="E135" s="217"/>
      <c r="F135" s="237" t="s">
        <v>1251</v>
      </c>
      <c r="G135" s="217"/>
      <c r="H135" s="217" t="s">
        <v>1285</v>
      </c>
      <c r="I135" s="217" t="s">
        <v>1247</v>
      </c>
      <c r="J135" s="217">
        <v>50</v>
      </c>
      <c r="K135" s="259"/>
    </row>
    <row r="136" spans="2:11" ht="15" customHeight="1">
      <c r="B136" s="257"/>
      <c r="C136" s="217" t="s">
        <v>1272</v>
      </c>
      <c r="D136" s="217"/>
      <c r="E136" s="217"/>
      <c r="F136" s="237" t="s">
        <v>1251</v>
      </c>
      <c r="G136" s="217"/>
      <c r="H136" s="217" t="s">
        <v>1285</v>
      </c>
      <c r="I136" s="217" t="s">
        <v>1247</v>
      </c>
      <c r="J136" s="217">
        <v>50</v>
      </c>
      <c r="K136" s="259"/>
    </row>
    <row r="137" spans="2:11" ht="15" customHeight="1">
      <c r="B137" s="257"/>
      <c r="C137" s="217" t="s">
        <v>1273</v>
      </c>
      <c r="D137" s="217"/>
      <c r="E137" s="217"/>
      <c r="F137" s="237" t="s">
        <v>1251</v>
      </c>
      <c r="G137" s="217"/>
      <c r="H137" s="217" t="s">
        <v>1298</v>
      </c>
      <c r="I137" s="217" t="s">
        <v>1247</v>
      </c>
      <c r="J137" s="217">
        <v>255</v>
      </c>
      <c r="K137" s="259"/>
    </row>
    <row r="138" spans="2:11" ht="15" customHeight="1">
      <c r="B138" s="257"/>
      <c r="C138" s="217" t="s">
        <v>1275</v>
      </c>
      <c r="D138" s="217"/>
      <c r="E138" s="217"/>
      <c r="F138" s="237" t="s">
        <v>1245</v>
      </c>
      <c r="G138" s="217"/>
      <c r="H138" s="217" t="s">
        <v>1299</v>
      </c>
      <c r="I138" s="217" t="s">
        <v>1277</v>
      </c>
      <c r="J138" s="217"/>
      <c r="K138" s="259"/>
    </row>
    <row r="139" spans="2:11" ht="15" customHeight="1">
      <c r="B139" s="257"/>
      <c r="C139" s="217" t="s">
        <v>1278</v>
      </c>
      <c r="D139" s="217"/>
      <c r="E139" s="217"/>
      <c r="F139" s="237" t="s">
        <v>1245</v>
      </c>
      <c r="G139" s="217"/>
      <c r="H139" s="217" t="s">
        <v>1300</v>
      </c>
      <c r="I139" s="217" t="s">
        <v>1280</v>
      </c>
      <c r="J139" s="217"/>
      <c r="K139" s="259"/>
    </row>
    <row r="140" spans="2:11" ht="15" customHeight="1">
      <c r="B140" s="257"/>
      <c r="C140" s="217" t="s">
        <v>1281</v>
      </c>
      <c r="D140" s="217"/>
      <c r="E140" s="217"/>
      <c r="F140" s="237" t="s">
        <v>1245</v>
      </c>
      <c r="G140" s="217"/>
      <c r="H140" s="217" t="s">
        <v>1281</v>
      </c>
      <c r="I140" s="217" t="s">
        <v>1280</v>
      </c>
      <c r="J140" s="217"/>
      <c r="K140" s="259"/>
    </row>
    <row r="141" spans="2:11" ht="15" customHeight="1">
      <c r="B141" s="257"/>
      <c r="C141" s="217" t="s">
        <v>38</v>
      </c>
      <c r="D141" s="217"/>
      <c r="E141" s="217"/>
      <c r="F141" s="237" t="s">
        <v>1245</v>
      </c>
      <c r="G141" s="217"/>
      <c r="H141" s="217" t="s">
        <v>1301</v>
      </c>
      <c r="I141" s="217" t="s">
        <v>1280</v>
      </c>
      <c r="J141" s="217"/>
      <c r="K141" s="259"/>
    </row>
    <row r="142" spans="2:11" ht="15" customHeight="1">
      <c r="B142" s="257"/>
      <c r="C142" s="217" t="s">
        <v>1302</v>
      </c>
      <c r="D142" s="217"/>
      <c r="E142" s="217"/>
      <c r="F142" s="237" t="s">
        <v>1245</v>
      </c>
      <c r="G142" s="217"/>
      <c r="H142" s="217" t="s">
        <v>1303</v>
      </c>
      <c r="I142" s="217" t="s">
        <v>1280</v>
      </c>
      <c r="J142" s="217"/>
      <c r="K142" s="259"/>
    </row>
    <row r="143" spans="2:11" ht="15" customHeight="1">
      <c r="B143" s="260"/>
      <c r="C143" s="261"/>
      <c r="D143" s="261"/>
      <c r="E143" s="261"/>
      <c r="F143" s="261"/>
      <c r="G143" s="261"/>
      <c r="H143" s="261"/>
      <c r="I143" s="261"/>
      <c r="J143" s="261"/>
      <c r="K143" s="262"/>
    </row>
    <row r="144" spans="2:11" ht="18.75" customHeight="1">
      <c r="B144" s="214"/>
      <c r="C144" s="214"/>
      <c r="D144" s="214"/>
      <c r="E144" s="214"/>
      <c r="F144" s="249"/>
      <c r="G144" s="214"/>
      <c r="H144" s="214"/>
      <c r="I144" s="214"/>
      <c r="J144" s="214"/>
      <c r="K144" s="214"/>
    </row>
    <row r="145" spans="2:11" ht="18.75" customHeight="1"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</row>
    <row r="146" spans="2:11" ht="7.5" customHeight="1">
      <c r="B146" s="225"/>
      <c r="C146" s="226"/>
      <c r="D146" s="226"/>
      <c r="E146" s="226"/>
      <c r="F146" s="226"/>
      <c r="G146" s="226"/>
      <c r="H146" s="226"/>
      <c r="I146" s="226"/>
      <c r="J146" s="226"/>
      <c r="K146" s="227"/>
    </row>
    <row r="147" spans="2:11" ht="45" customHeight="1">
      <c r="B147" s="228"/>
      <c r="C147" s="333" t="s">
        <v>1304</v>
      </c>
      <c r="D147" s="333"/>
      <c r="E147" s="333"/>
      <c r="F147" s="333"/>
      <c r="G147" s="333"/>
      <c r="H147" s="333"/>
      <c r="I147" s="333"/>
      <c r="J147" s="333"/>
      <c r="K147" s="229"/>
    </row>
    <row r="148" spans="2:11" ht="17.25" customHeight="1">
      <c r="B148" s="228"/>
      <c r="C148" s="230" t="s">
        <v>1239</v>
      </c>
      <c r="D148" s="230"/>
      <c r="E148" s="230"/>
      <c r="F148" s="230" t="s">
        <v>1240</v>
      </c>
      <c r="G148" s="231"/>
      <c r="H148" s="230" t="s">
        <v>54</v>
      </c>
      <c r="I148" s="230" t="s">
        <v>57</v>
      </c>
      <c r="J148" s="230" t="s">
        <v>1241</v>
      </c>
      <c r="K148" s="229"/>
    </row>
    <row r="149" spans="2:11" ht="17.25" customHeight="1">
      <c r="B149" s="228"/>
      <c r="C149" s="232" t="s">
        <v>1242</v>
      </c>
      <c r="D149" s="232"/>
      <c r="E149" s="232"/>
      <c r="F149" s="233" t="s">
        <v>1243</v>
      </c>
      <c r="G149" s="234"/>
      <c r="H149" s="232"/>
      <c r="I149" s="232"/>
      <c r="J149" s="232" t="s">
        <v>1244</v>
      </c>
      <c r="K149" s="229"/>
    </row>
    <row r="150" spans="2:11" ht="5.25" customHeight="1">
      <c r="B150" s="238"/>
      <c r="C150" s="235"/>
      <c r="D150" s="235"/>
      <c r="E150" s="235"/>
      <c r="F150" s="235"/>
      <c r="G150" s="236"/>
      <c r="H150" s="235"/>
      <c r="I150" s="235"/>
      <c r="J150" s="235"/>
      <c r="K150" s="259"/>
    </row>
    <row r="151" spans="2:11" ht="15" customHeight="1">
      <c r="B151" s="238"/>
      <c r="C151" s="263" t="s">
        <v>1248</v>
      </c>
      <c r="D151" s="217"/>
      <c r="E151" s="217"/>
      <c r="F151" s="264" t="s">
        <v>1245</v>
      </c>
      <c r="G151" s="217"/>
      <c r="H151" s="263" t="s">
        <v>1285</v>
      </c>
      <c r="I151" s="263" t="s">
        <v>1247</v>
      </c>
      <c r="J151" s="263">
        <v>120</v>
      </c>
      <c r="K151" s="259"/>
    </row>
    <row r="152" spans="2:11" ht="15" customHeight="1">
      <c r="B152" s="238"/>
      <c r="C152" s="263" t="s">
        <v>1294</v>
      </c>
      <c r="D152" s="217"/>
      <c r="E152" s="217"/>
      <c r="F152" s="264" t="s">
        <v>1245</v>
      </c>
      <c r="G152" s="217"/>
      <c r="H152" s="263" t="s">
        <v>1305</v>
      </c>
      <c r="I152" s="263" t="s">
        <v>1247</v>
      </c>
      <c r="J152" s="263" t="s">
        <v>1296</v>
      </c>
      <c r="K152" s="259"/>
    </row>
    <row r="153" spans="2:11" ht="15" customHeight="1">
      <c r="B153" s="238"/>
      <c r="C153" s="263" t="s">
        <v>85</v>
      </c>
      <c r="D153" s="217"/>
      <c r="E153" s="217"/>
      <c r="F153" s="264" t="s">
        <v>1245</v>
      </c>
      <c r="G153" s="217"/>
      <c r="H153" s="263" t="s">
        <v>1306</v>
      </c>
      <c r="I153" s="263" t="s">
        <v>1247</v>
      </c>
      <c r="J153" s="263" t="s">
        <v>1296</v>
      </c>
      <c r="K153" s="259"/>
    </row>
    <row r="154" spans="2:11" ht="15" customHeight="1">
      <c r="B154" s="238"/>
      <c r="C154" s="263" t="s">
        <v>1250</v>
      </c>
      <c r="D154" s="217"/>
      <c r="E154" s="217"/>
      <c r="F154" s="264" t="s">
        <v>1251</v>
      </c>
      <c r="G154" s="217"/>
      <c r="H154" s="263" t="s">
        <v>1285</v>
      </c>
      <c r="I154" s="263" t="s">
        <v>1247</v>
      </c>
      <c r="J154" s="263">
        <v>50</v>
      </c>
      <c r="K154" s="259"/>
    </row>
    <row r="155" spans="2:11" ht="15" customHeight="1">
      <c r="B155" s="238"/>
      <c r="C155" s="263" t="s">
        <v>1253</v>
      </c>
      <c r="D155" s="217"/>
      <c r="E155" s="217"/>
      <c r="F155" s="264" t="s">
        <v>1245</v>
      </c>
      <c r="G155" s="217"/>
      <c r="H155" s="263" t="s">
        <v>1285</v>
      </c>
      <c r="I155" s="263" t="s">
        <v>1255</v>
      </c>
      <c r="J155" s="263"/>
      <c r="K155" s="259"/>
    </row>
    <row r="156" spans="2:11" ht="15" customHeight="1">
      <c r="B156" s="238"/>
      <c r="C156" s="263" t="s">
        <v>1264</v>
      </c>
      <c r="D156" s="217"/>
      <c r="E156" s="217"/>
      <c r="F156" s="264" t="s">
        <v>1251</v>
      </c>
      <c r="G156" s="217"/>
      <c r="H156" s="263" t="s">
        <v>1285</v>
      </c>
      <c r="I156" s="263" t="s">
        <v>1247</v>
      </c>
      <c r="J156" s="263">
        <v>50</v>
      </c>
      <c r="K156" s="259"/>
    </row>
    <row r="157" spans="2:11" ht="15" customHeight="1">
      <c r="B157" s="238"/>
      <c r="C157" s="263" t="s">
        <v>1272</v>
      </c>
      <c r="D157" s="217"/>
      <c r="E157" s="217"/>
      <c r="F157" s="264" t="s">
        <v>1251</v>
      </c>
      <c r="G157" s="217"/>
      <c r="H157" s="263" t="s">
        <v>1285</v>
      </c>
      <c r="I157" s="263" t="s">
        <v>1247</v>
      </c>
      <c r="J157" s="263">
        <v>50</v>
      </c>
      <c r="K157" s="259"/>
    </row>
    <row r="158" spans="2:11" ht="15" customHeight="1">
      <c r="B158" s="238"/>
      <c r="C158" s="263" t="s">
        <v>1270</v>
      </c>
      <c r="D158" s="217"/>
      <c r="E158" s="217"/>
      <c r="F158" s="264" t="s">
        <v>1251</v>
      </c>
      <c r="G158" s="217"/>
      <c r="H158" s="263" t="s">
        <v>1285</v>
      </c>
      <c r="I158" s="263" t="s">
        <v>1247</v>
      </c>
      <c r="J158" s="263">
        <v>50</v>
      </c>
      <c r="K158" s="259"/>
    </row>
    <row r="159" spans="2:11" ht="15" customHeight="1">
      <c r="B159" s="238"/>
      <c r="C159" s="263" t="s">
        <v>99</v>
      </c>
      <c r="D159" s="217"/>
      <c r="E159" s="217"/>
      <c r="F159" s="264" t="s">
        <v>1245</v>
      </c>
      <c r="G159" s="217"/>
      <c r="H159" s="263" t="s">
        <v>1307</v>
      </c>
      <c r="I159" s="263" t="s">
        <v>1247</v>
      </c>
      <c r="J159" s="263" t="s">
        <v>1308</v>
      </c>
      <c r="K159" s="259"/>
    </row>
    <row r="160" spans="2:11" ht="15" customHeight="1">
      <c r="B160" s="238"/>
      <c r="C160" s="263" t="s">
        <v>1309</v>
      </c>
      <c r="D160" s="217"/>
      <c r="E160" s="217"/>
      <c r="F160" s="264" t="s">
        <v>1245</v>
      </c>
      <c r="G160" s="217"/>
      <c r="H160" s="263" t="s">
        <v>1310</v>
      </c>
      <c r="I160" s="263" t="s">
        <v>1280</v>
      </c>
      <c r="J160" s="263"/>
      <c r="K160" s="259"/>
    </row>
    <row r="161" spans="2:11" ht="15" customHeight="1">
      <c r="B161" s="265"/>
      <c r="C161" s="247"/>
      <c r="D161" s="247"/>
      <c r="E161" s="247"/>
      <c r="F161" s="247"/>
      <c r="G161" s="247"/>
      <c r="H161" s="247"/>
      <c r="I161" s="247"/>
      <c r="J161" s="247"/>
      <c r="K161" s="266"/>
    </row>
    <row r="162" spans="2:11" ht="18.75" customHeight="1">
      <c r="B162" s="214"/>
      <c r="C162" s="217"/>
      <c r="D162" s="217"/>
      <c r="E162" s="217"/>
      <c r="F162" s="237"/>
      <c r="G162" s="217"/>
      <c r="H162" s="217"/>
      <c r="I162" s="217"/>
      <c r="J162" s="217"/>
      <c r="K162" s="214"/>
    </row>
    <row r="163" spans="2:11" ht="18.75" customHeight="1"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</row>
    <row r="164" spans="2:11" ht="7.5" customHeight="1">
      <c r="B164" s="206"/>
      <c r="C164" s="207"/>
      <c r="D164" s="207"/>
      <c r="E164" s="207"/>
      <c r="F164" s="207"/>
      <c r="G164" s="207"/>
      <c r="H164" s="207"/>
      <c r="I164" s="207"/>
      <c r="J164" s="207"/>
      <c r="K164" s="208"/>
    </row>
    <row r="165" spans="2:11" ht="45" customHeight="1">
      <c r="B165" s="209"/>
      <c r="C165" s="332" t="s">
        <v>1311</v>
      </c>
      <c r="D165" s="332"/>
      <c r="E165" s="332"/>
      <c r="F165" s="332"/>
      <c r="G165" s="332"/>
      <c r="H165" s="332"/>
      <c r="I165" s="332"/>
      <c r="J165" s="332"/>
      <c r="K165" s="210"/>
    </row>
    <row r="166" spans="2:11" ht="17.25" customHeight="1">
      <c r="B166" s="209"/>
      <c r="C166" s="230" t="s">
        <v>1239</v>
      </c>
      <c r="D166" s="230"/>
      <c r="E166" s="230"/>
      <c r="F166" s="230" t="s">
        <v>1240</v>
      </c>
      <c r="G166" s="267"/>
      <c r="H166" s="268" t="s">
        <v>54</v>
      </c>
      <c r="I166" s="268" t="s">
        <v>57</v>
      </c>
      <c r="J166" s="230" t="s">
        <v>1241</v>
      </c>
      <c r="K166" s="210"/>
    </row>
    <row r="167" spans="2:11" ht="17.25" customHeight="1">
      <c r="B167" s="211"/>
      <c r="C167" s="232" t="s">
        <v>1242</v>
      </c>
      <c r="D167" s="232"/>
      <c r="E167" s="232"/>
      <c r="F167" s="233" t="s">
        <v>1243</v>
      </c>
      <c r="G167" s="269"/>
      <c r="H167" s="270"/>
      <c r="I167" s="270"/>
      <c r="J167" s="232" t="s">
        <v>1244</v>
      </c>
      <c r="K167" s="212"/>
    </row>
    <row r="168" spans="2:11" ht="5.25" customHeight="1">
      <c r="B168" s="238"/>
      <c r="C168" s="235"/>
      <c r="D168" s="235"/>
      <c r="E168" s="235"/>
      <c r="F168" s="235"/>
      <c r="G168" s="236"/>
      <c r="H168" s="235"/>
      <c r="I168" s="235"/>
      <c r="J168" s="235"/>
      <c r="K168" s="259"/>
    </row>
    <row r="169" spans="2:11" ht="15" customHeight="1">
      <c r="B169" s="238"/>
      <c r="C169" s="217" t="s">
        <v>1248</v>
      </c>
      <c r="D169" s="217"/>
      <c r="E169" s="217"/>
      <c r="F169" s="237" t="s">
        <v>1245</v>
      </c>
      <c r="G169" s="217"/>
      <c r="H169" s="217" t="s">
        <v>1285</v>
      </c>
      <c r="I169" s="217" t="s">
        <v>1247</v>
      </c>
      <c r="J169" s="217">
        <v>120</v>
      </c>
      <c r="K169" s="259"/>
    </row>
    <row r="170" spans="2:11" ht="15" customHeight="1">
      <c r="B170" s="238"/>
      <c r="C170" s="217" t="s">
        <v>1294</v>
      </c>
      <c r="D170" s="217"/>
      <c r="E170" s="217"/>
      <c r="F170" s="237" t="s">
        <v>1245</v>
      </c>
      <c r="G170" s="217"/>
      <c r="H170" s="217" t="s">
        <v>1295</v>
      </c>
      <c r="I170" s="217" t="s">
        <v>1247</v>
      </c>
      <c r="J170" s="217" t="s">
        <v>1296</v>
      </c>
      <c r="K170" s="259"/>
    </row>
    <row r="171" spans="2:11" ht="15" customHeight="1">
      <c r="B171" s="238"/>
      <c r="C171" s="217" t="s">
        <v>85</v>
      </c>
      <c r="D171" s="217"/>
      <c r="E171" s="217"/>
      <c r="F171" s="237" t="s">
        <v>1245</v>
      </c>
      <c r="G171" s="217"/>
      <c r="H171" s="217" t="s">
        <v>1312</v>
      </c>
      <c r="I171" s="217" t="s">
        <v>1247</v>
      </c>
      <c r="J171" s="217" t="s">
        <v>1296</v>
      </c>
      <c r="K171" s="259"/>
    </row>
    <row r="172" spans="2:11" ht="15" customHeight="1">
      <c r="B172" s="238"/>
      <c r="C172" s="217" t="s">
        <v>1250</v>
      </c>
      <c r="D172" s="217"/>
      <c r="E172" s="217"/>
      <c r="F172" s="237" t="s">
        <v>1251</v>
      </c>
      <c r="G172" s="217"/>
      <c r="H172" s="217" t="s">
        <v>1312</v>
      </c>
      <c r="I172" s="217" t="s">
        <v>1247</v>
      </c>
      <c r="J172" s="217">
        <v>50</v>
      </c>
      <c r="K172" s="259"/>
    </row>
    <row r="173" spans="2:11" ht="15" customHeight="1">
      <c r="B173" s="238"/>
      <c r="C173" s="217" t="s">
        <v>1253</v>
      </c>
      <c r="D173" s="217"/>
      <c r="E173" s="217"/>
      <c r="F173" s="237" t="s">
        <v>1245</v>
      </c>
      <c r="G173" s="217"/>
      <c r="H173" s="217" t="s">
        <v>1312</v>
      </c>
      <c r="I173" s="217" t="s">
        <v>1255</v>
      </c>
      <c r="J173" s="217"/>
      <c r="K173" s="259"/>
    </row>
    <row r="174" spans="2:11" ht="15" customHeight="1">
      <c r="B174" s="238"/>
      <c r="C174" s="217" t="s">
        <v>1264</v>
      </c>
      <c r="D174" s="217"/>
      <c r="E174" s="217"/>
      <c r="F174" s="237" t="s">
        <v>1251</v>
      </c>
      <c r="G174" s="217"/>
      <c r="H174" s="217" t="s">
        <v>1312</v>
      </c>
      <c r="I174" s="217" t="s">
        <v>1247</v>
      </c>
      <c r="J174" s="217">
        <v>50</v>
      </c>
      <c r="K174" s="259"/>
    </row>
    <row r="175" spans="2:11" ht="15" customHeight="1">
      <c r="B175" s="238"/>
      <c r="C175" s="217" t="s">
        <v>1272</v>
      </c>
      <c r="D175" s="217"/>
      <c r="E175" s="217"/>
      <c r="F175" s="237" t="s">
        <v>1251</v>
      </c>
      <c r="G175" s="217"/>
      <c r="H175" s="217" t="s">
        <v>1312</v>
      </c>
      <c r="I175" s="217" t="s">
        <v>1247</v>
      </c>
      <c r="J175" s="217">
        <v>50</v>
      </c>
      <c r="K175" s="259"/>
    </row>
    <row r="176" spans="2:11" ht="15" customHeight="1">
      <c r="B176" s="238"/>
      <c r="C176" s="217" t="s">
        <v>1270</v>
      </c>
      <c r="D176" s="217"/>
      <c r="E176" s="217"/>
      <c r="F176" s="237" t="s">
        <v>1251</v>
      </c>
      <c r="G176" s="217"/>
      <c r="H176" s="217" t="s">
        <v>1312</v>
      </c>
      <c r="I176" s="217" t="s">
        <v>1247</v>
      </c>
      <c r="J176" s="217">
        <v>50</v>
      </c>
      <c r="K176" s="259"/>
    </row>
    <row r="177" spans="2:11" ht="15" customHeight="1">
      <c r="B177" s="238"/>
      <c r="C177" s="217" t="s">
        <v>121</v>
      </c>
      <c r="D177" s="217"/>
      <c r="E177" s="217"/>
      <c r="F177" s="237" t="s">
        <v>1245</v>
      </c>
      <c r="G177" s="217"/>
      <c r="H177" s="217" t="s">
        <v>1313</v>
      </c>
      <c r="I177" s="217" t="s">
        <v>1314</v>
      </c>
      <c r="J177" s="217"/>
      <c r="K177" s="259"/>
    </row>
    <row r="178" spans="2:11" ht="15" customHeight="1">
      <c r="B178" s="238"/>
      <c r="C178" s="217" t="s">
        <v>57</v>
      </c>
      <c r="D178" s="217"/>
      <c r="E178" s="217"/>
      <c r="F178" s="237" t="s">
        <v>1245</v>
      </c>
      <c r="G178" s="217"/>
      <c r="H178" s="217" t="s">
        <v>1315</v>
      </c>
      <c r="I178" s="217" t="s">
        <v>1316</v>
      </c>
      <c r="J178" s="217">
        <v>1</v>
      </c>
      <c r="K178" s="259"/>
    </row>
    <row r="179" spans="2:11" ht="15" customHeight="1">
      <c r="B179" s="238"/>
      <c r="C179" s="217" t="s">
        <v>53</v>
      </c>
      <c r="D179" s="217"/>
      <c r="E179" s="217"/>
      <c r="F179" s="237" t="s">
        <v>1245</v>
      </c>
      <c r="G179" s="217"/>
      <c r="H179" s="217" t="s">
        <v>1317</v>
      </c>
      <c r="I179" s="217" t="s">
        <v>1247</v>
      </c>
      <c r="J179" s="217">
        <v>20</v>
      </c>
      <c r="K179" s="259"/>
    </row>
    <row r="180" spans="2:11" ht="15" customHeight="1">
      <c r="B180" s="238"/>
      <c r="C180" s="217" t="s">
        <v>54</v>
      </c>
      <c r="D180" s="217"/>
      <c r="E180" s="217"/>
      <c r="F180" s="237" t="s">
        <v>1245</v>
      </c>
      <c r="G180" s="217"/>
      <c r="H180" s="217" t="s">
        <v>1318</v>
      </c>
      <c r="I180" s="217" t="s">
        <v>1247</v>
      </c>
      <c r="J180" s="217">
        <v>255</v>
      </c>
      <c r="K180" s="259"/>
    </row>
    <row r="181" spans="2:11" ht="15" customHeight="1">
      <c r="B181" s="238"/>
      <c r="C181" s="217" t="s">
        <v>122</v>
      </c>
      <c r="D181" s="217"/>
      <c r="E181" s="217"/>
      <c r="F181" s="237" t="s">
        <v>1245</v>
      </c>
      <c r="G181" s="217"/>
      <c r="H181" s="217" t="s">
        <v>1209</v>
      </c>
      <c r="I181" s="217" t="s">
        <v>1247</v>
      </c>
      <c r="J181" s="217">
        <v>10</v>
      </c>
      <c r="K181" s="259"/>
    </row>
    <row r="182" spans="2:11" ht="15" customHeight="1">
      <c r="B182" s="238"/>
      <c r="C182" s="217" t="s">
        <v>123</v>
      </c>
      <c r="D182" s="217"/>
      <c r="E182" s="217"/>
      <c r="F182" s="237" t="s">
        <v>1245</v>
      </c>
      <c r="G182" s="217"/>
      <c r="H182" s="217" t="s">
        <v>1319</v>
      </c>
      <c r="I182" s="217" t="s">
        <v>1280</v>
      </c>
      <c r="J182" s="217"/>
      <c r="K182" s="259"/>
    </row>
    <row r="183" spans="2:11" ht="15" customHeight="1">
      <c r="B183" s="238"/>
      <c r="C183" s="217" t="s">
        <v>1320</v>
      </c>
      <c r="D183" s="217"/>
      <c r="E183" s="217"/>
      <c r="F183" s="237" t="s">
        <v>1245</v>
      </c>
      <c r="G183" s="217"/>
      <c r="H183" s="217" t="s">
        <v>1321</v>
      </c>
      <c r="I183" s="217" t="s">
        <v>1280</v>
      </c>
      <c r="J183" s="217"/>
      <c r="K183" s="259"/>
    </row>
    <row r="184" spans="2:11" ht="15" customHeight="1">
      <c r="B184" s="238"/>
      <c r="C184" s="217" t="s">
        <v>1309</v>
      </c>
      <c r="D184" s="217"/>
      <c r="E184" s="217"/>
      <c r="F184" s="237" t="s">
        <v>1245</v>
      </c>
      <c r="G184" s="217"/>
      <c r="H184" s="217" t="s">
        <v>1322</v>
      </c>
      <c r="I184" s="217" t="s">
        <v>1280</v>
      </c>
      <c r="J184" s="217"/>
      <c r="K184" s="259"/>
    </row>
    <row r="185" spans="2:11" ht="15" customHeight="1">
      <c r="B185" s="238"/>
      <c r="C185" s="217" t="s">
        <v>125</v>
      </c>
      <c r="D185" s="217"/>
      <c r="E185" s="217"/>
      <c r="F185" s="237" t="s">
        <v>1251</v>
      </c>
      <c r="G185" s="217"/>
      <c r="H185" s="217" t="s">
        <v>1323</v>
      </c>
      <c r="I185" s="217" t="s">
        <v>1247</v>
      </c>
      <c r="J185" s="217">
        <v>50</v>
      </c>
      <c r="K185" s="259"/>
    </row>
    <row r="186" spans="2:11" ht="15" customHeight="1">
      <c r="B186" s="238"/>
      <c r="C186" s="217" t="s">
        <v>1324</v>
      </c>
      <c r="D186" s="217"/>
      <c r="E186" s="217"/>
      <c r="F186" s="237" t="s">
        <v>1251</v>
      </c>
      <c r="G186" s="217"/>
      <c r="H186" s="217" t="s">
        <v>1325</v>
      </c>
      <c r="I186" s="217" t="s">
        <v>1326</v>
      </c>
      <c r="J186" s="217"/>
      <c r="K186" s="259"/>
    </row>
    <row r="187" spans="2:11" ht="15" customHeight="1">
      <c r="B187" s="238"/>
      <c r="C187" s="217" t="s">
        <v>1327</v>
      </c>
      <c r="D187" s="217"/>
      <c r="E187" s="217"/>
      <c r="F187" s="237" t="s">
        <v>1251</v>
      </c>
      <c r="G187" s="217"/>
      <c r="H187" s="217" t="s">
        <v>1328</v>
      </c>
      <c r="I187" s="217" t="s">
        <v>1326</v>
      </c>
      <c r="J187" s="217"/>
      <c r="K187" s="259"/>
    </row>
    <row r="188" spans="2:11" ht="15" customHeight="1">
      <c r="B188" s="238"/>
      <c r="C188" s="217" t="s">
        <v>1329</v>
      </c>
      <c r="D188" s="217"/>
      <c r="E188" s="217"/>
      <c r="F188" s="237" t="s">
        <v>1251</v>
      </c>
      <c r="G188" s="217"/>
      <c r="H188" s="217" t="s">
        <v>1330</v>
      </c>
      <c r="I188" s="217" t="s">
        <v>1326</v>
      </c>
      <c r="J188" s="217"/>
      <c r="K188" s="259"/>
    </row>
    <row r="189" spans="2:11" ht="15" customHeight="1">
      <c r="B189" s="238"/>
      <c r="C189" s="271" t="s">
        <v>1331</v>
      </c>
      <c r="D189" s="217"/>
      <c r="E189" s="217"/>
      <c r="F189" s="237" t="s">
        <v>1251</v>
      </c>
      <c r="G189" s="217"/>
      <c r="H189" s="217" t="s">
        <v>1332</v>
      </c>
      <c r="I189" s="217" t="s">
        <v>1333</v>
      </c>
      <c r="J189" s="272" t="s">
        <v>1334</v>
      </c>
      <c r="K189" s="259"/>
    </row>
    <row r="190" spans="2:11" ht="15" customHeight="1">
      <c r="B190" s="238"/>
      <c r="C190" s="223" t="s">
        <v>42</v>
      </c>
      <c r="D190" s="217"/>
      <c r="E190" s="217"/>
      <c r="F190" s="237" t="s">
        <v>1245</v>
      </c>
      <c r="G190" s="217"/>
      <c r="H190" s="214" t="s">
        <v>1335</v>
      </c>
      <c r="I190" s="217" t="s">
        <v>1336</v>
      </c>
      <c r="J190" s="217"/>
      <c r="K190" s="259"/>
    </row>
    <row r="191" spans="2:11" ht="15" customHeight="1">
      <c r="B191" s="238"/>
      <c r="C191" s="223" t="s">
        <v>1337</v>
      </c>
      <c r="D191" s="217"/>
      <c r="E191" s="217"/>
      <c r="F191" s="237" t="s">
        <v>1245</v>
      </c>
      <c r="G191" s="217"/>
      <c r="H191" s="217" t="s">
        <v>1338</v>
      </c>
      <c r="I191" s="217" t="s">
        <v>1280</v>
      </c>
      <c r="J191" s="217"/>
      <c r="K191" s="259"/>
    </row>
    <row r="192" spans="2:11" ht="15" customHeight="1">
      <c r="B192" s="238"/>
      <c r="C192" s="223" t="s">
        <v>1339</v>
      </c>
      <c r="D192" s="217"/>
      <c r="E192" s="217"/>
      <c r="F192" s="237" t="s">
        <v>1245</v>
      </c>
      <c r="G192" s="217"/>
      <c r="H192" s="217" t="s">
        <v>1340</v>
      </c>
      <c r="I192" s="217" t="s">
        <v>1280</v>
      </c>
      <c r="J192" s="217"/>
      <c r="K192" s="259"/>
    </row>
    <row r="193" spans="2:11" ht="15" customHeight="1">
      <c r="B193" s="238"/>
      <c r="C193" s="223" t="s">
        <v>1341</v>
      </c>
      <c r="D193" s="217"/>
      <c r="E193" s="217"/>
      <c r="F193" s="237" t="s">
        <v>1251</v>
      </c>
      <c r="G193" s="217"/>
      <c r="H193" s="217" t="s">
        <v>1342</v>
      </c>
      <c r="I193" s="217" t="s">
        <v>1280</v>
      </c>
      <c r="J193" s="217"/>
      <c r="K193" s="259"/>
    </row>
    <row r="194" spans="2:11" ht="15" customHeight="1">
      <c r="B194" s="265"/>
      <c r="C194" s="273"/>
      <c r="D194" s="247"/>
      <c r="E194" s="247"/>
      <c r="F194" s="247"/>
      <c r="G194" s="247"/>
      <c r="H194" s="247"/>
      <c r="I194" s="247"/>
      <c r="J194" s="247"/>
      <c r="K194" s="266"/>
    </row>
    <row r="195" spans="2:11" ht="18.75" customHeight="1">
      <c r="B195" s="214"/>
      <c r="C195" s="217"/>
      <c r="D195" s="217"/>
      <c r="E195" s="217"/>
      <c r="F195" s="237"/>
      <c r="G195" s="217"/>
      <c r="H195" s="217"/>
      <c r="I195" s="217"/>
      <c r="J195" s="217"/>
      <c r="K195" s="214"/>
    </row>
    <row r="196" spans="2:11" ht="18.75" customHeight="1">
      <c r="B196" s="214"/>
      <c r="C196" s="217"/>
      <c r="D196" s="217"/>
      <c r="E196" s="217"/>
      <c r="F196" s="237"/>
      <c r="G196" s="217"/>
      <c r="H196" s="217"/>
      <c r="I196" s="217"/>
      <c r="J196" s="217"/>
      <c r="K196" s="214"/>
    </row>
    <row r="197" spans="2:11" ht="18.75" customHeight="1"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</row>
    <row r="198" spans="2:11" ht="13.5">
      <c r="B198" s="206"/>
      <c r="C198" s="207"/>
      <c r="D198" s="207"/>
      <c r="E198" s="207"/>
      <c r="F198" s="207"/>
      <c r="G198" s="207"/>
      <c r="H198" s="207"/>
      <c r="I198" s="207"/>
      <c r="J198" s="207"/>
      <c r="K198" s="208"/>
    </row>
    <row r="199" spans="2:11" ht="21">
      <c r="B199" s="209"/>
      <c r="C199" s="332" t="s">
        <v>1343</v>
      </c>
      <c r="D199" s="332"/>
      <c r="E199" s="332"/>
      <c r="F199" s="332"/>
      <c r="G199" s="332"/>
      <c r="H199" s="332"/>
      <c r="I199" s="332"/>
      <c r="J199" s="332"/>
      <c r="K199" s="210"/>
    </row>
    <row r="200" spans="2:11" ht="25.5" customHeight="1">
      <c r="B200" s="209"/>
      <c r="C200" s="274" t="s">
        <v>1344</v>
      </c>
      <c r="D200" s="274"/>
      <c r="E200" s="274"/>
      <c r="F200" s="274" t="s">
        <v>1345</v>
      </c>
      <c r="G200" s="275"/>
      <c r="H200" s="331" t="s">
        <v>1346</v>
      </c>
      <c r="I200" s="331"/>
      <c r="J200" s="331"/>
      <c r="K200" s="210"/>
    </row>
    <row r="201" spans="2:11" ht="5.25" customHeight="1">
      <c r="B201" s="238"/>
      <c r="C201" s="235"/>
      <c r="D201" s="235"/>
      <c r="E201" s="235"/>
      <c r="F201" s="235"/>
      <c r="G201" s="217"/>
      <c r="H201" s="235"/>
      <c r="I201" s="235"/>
      <c r="J201" s="235"/>
      <c r="K201" s="259"/>
    </row>
    <row r="202" spans="2:11" ht="15" customHeight="1">
      <c r="B202" s="238"/>
      <c r="C202" s="217" t="s">
        <v>1336</v>
      </c>
      <c r="D202" s="217"/>
      <c r="E202" s="217"/>
      <c r="F202" s="237" t="s">
        <v>43</v>
      </c>
      <c r="G202" s="217"/>
      <c r="H202" s="330" t="s">
        <v>1347</v>
      </c>
      <c r="I202" s="330"/>
      <c r="J202" s="330"/>
      <c r="K202" s="259"/>
    </row>
    <row r="203" spans="2:11" ht="15" customHeight="1">
      <c r="B203" s="238"/>
      <c r="C203" s="244"/>
      <c r="D203" s="217"/>
      <c r="E203" s="217"/>
      <c r="F203" s="237" t="s">
        <v>44</v>
      </c>
      <c r="G203" s="217"/>
      <c r="H203" s="330" t="s">
        <v>1348</v>
      </c>
      <c r="I203" s="330"/>
      <c r="J203" s="330"/>
      <c r="K203" s="259"/>
    </row>
    <row r="204" spans="2:11" ht="15" customHeight="1">
      <c r="B204" s="238"/>
      <c r="C204" s="244"/>
      <c r="D204" s="217"/>
      <c r="E204" s="217"/>
      <c r="F204" s="237" t="s">
        <v>47</v>
      </c>
      <c r="G204" s="217"/>
      <c r="H204" s="330" t="s">
        <v>1349</v>
      </c>
      <c r="I204" s="330"/>
      <c r="J204" s="330"/>
      <c r="K204" s="259"/>
    </row>
    <row r="205" spans="2:11" ht="15" customHeight="1">
      <c r="B205" s="238"/>
      <c r="C205" s="217"/>
      <c r="D205" s="217"/>
      <c r="E205" s="217"/>
      <c r="F205" s="237" t="s">
        <v>45</v>
      </c>
      <c r="G205" s="217"/>
      <c r="H205" s="330" t="s">
        <v>1350</v>
      </c>
      <c r="I205" s="330"/>
      <c r="J205" s="330"/>
      <c r="K205" s="259"/>
    </row>
    <row r="206" spans="2:11" ht="15" customHeight="1">
      <c r="B206" s="238"/>
      <c r="C206" s="217"/>
      <c r="D206" s="217"/>
      <c r="E206" s="217"/>
      <c r="F206" s="237" t="s">
        <v>46</v>
      </c>
      <c r="G206" s="217"/>
      <c r="H206" s="330" t="s">
        <v>1351</v>
      </c>
      <c r="I206" s="330"/>
      <c r="J206" s="330"/>
      <c r="K206" s="259"/>
    </row>
    <row r="207" spans="2:11" ht="15" customHeight="1">
      <c r="B207" s="238"/>
      <c r="C207" s="217"/>
      <c r="D207" s="217"/>
      <c r="E207" s="217"/>
      <c r="F207" s="237"/>
      <c r="G207" s="217"/>
      <c r="H207" s="217"/>
      <c r="I207" s="217"/>
      <c r="J207" s="217"/>
      <c r="K207" s="259"/>
    </row>
    <row r="208" spans="2:11" ht="15" customHeight="1">
      <c r="B208" s="238"/>
      <c r="C208" s="217" t="s">
        <v>1292</v>
      </c>
      <c r="D208" s="217"/>
      <c r="E208" s="217"/>
      <c r="F208" s="237" t="s">
        <v>78</v>
      </c>
      <c r="G208" s="217"/>
      <c r="H208" s="330" t="s">
        <v>1352</v>
      </c>
      <c r="I208" s="330"/>
      <c r="J208" s="330"/>
      <c r="K208" s="259"/>
    </row>
    <row r="209" spans="2:11" ht="15" customHeight="1">
      <c r="B209" s="238"/>
      <c r="C209" s="244"/>
      <c r="D209" s="217"/>
      <c r="E209" s="217"/>
      <c r="F209" s="237" t="s">
        <v>1188</v>
      </c>
      <c r="G209" s="217"/>
      <c r="H209" s="330" t="s">
        <v>1189</v>
      </c>
      <c r="I209" s="330"/>
      <c r="J209" s="330"/>
      <c r="K209" s="259"/>
    </row>
    <row r="210" spans="2:11" ht="15" customHeight="1">
      <c r="B210" s="238"/>
      <c r="C210" s="217"/>
      <c r="D210" s="217"/>
      <c r="E210" s="217"/>
      <c r="F210" s="237" t="s">
        <v>1186</v>
      </c>
      <c r="G210" s="217"/>
      <c r="H210" s="330" t="s">
        <v>1353</v>
      </c>
      <c r="I210" s="330"/>
      <c r="J210" s="330"/>
      <c r="K210" s="259"/>
    </row>
    <row r="211" spans="2:11" ht="15" customHeight="1">
      <c r="B211" s="276"/>
      <c r="C211" s="244"/>
      <c r="D211" s="244"/>
      <c r="E211" s="244"/>
      <c r="F211" s="237" t="s">
        <v>1190</v>
      </c>
      <c r="G211" s="223"/>
      <c r="H211" s="329" t="s">
        <v>1191</v>
      </c>
      <c r="I211" s="329"/>
      <c r="J211" s="329"/>
      <c r="K211" s="277"/>
    </row>
    <row r="212" spans="2:11" ht="15" customHeight="1">
      <c r="B212" s="276"/>
      <c r="C212" s="244"/>
      <c r="D212" s="244"/>
      <c r="E212" s="244"/>
      <c r="F212" s="237" t="s">
        <v>1192</v>
      </c>
      <c r="G212" s="223"/>
      <c r="H212" s="329" t="s">
        <v>1354</v>
      </c>
      <c r="I212" s="329"/>
      <c r="J212" s="329"/>
      <c r="K212" s="277"/>
    </row>
    <row r="213" spans="2:11" ht="15" customHeight="1">
      <c r="B213" s="276"/>
      <c r="C213" s="244"/>
      <c r="D213" s="244"/>
      <c r="E213" s="244"/>
      <c r="F213" s="278"/>
      <c r="G213" s="223"/>
      <c r="H213" s="279"/>
      <c r="I213" s="279"/>
      <c r="J213" s="279"/>
      <c r="K213" s="277"/>
    </row>
    <row r="214" spans="2:11" ht="15" customHeight="1">
      <c r="B214" s="276"/>
      <c r="C214" s="217" t="s">
        <v>1316</v>
      </c>
      <c r="D214" s="244"/>
      <c r="E214" s="244"/>
      <c r="F214" s="237">
        <v>1</v>
      </c>
      <c r="G214" s="223"/>
      <c r="H214" s="329" t="s">
        <v>1355</v>
      </c>
      <c r="I214" s="329"/>
      <c r="J214" s="329"/>
      <c r="K214" s="277"/>
    </row>
    <row r="215" spans="2:11" ht="15" customHeight="1">
      <c r="B215" s="276"/>
      <c r="C215" s="244"/>
      <c r="D215" s="244"/>
      <c r="E215" s="244"/>
      <c r="F215" s="237">
        <v>2</v>
      </c>
      <c r="G215" s="223"/>
      <c r="H215" s="329" t="s">
        <v>1356</v>
      </c>
      <c r="I215" s="329"/>
      <c r="J215" s="329"/>
      <c r="K215" s="277"/>
    </row>
    <row r="216" spans="2:11" ht="15" customHeight="1">
      <c r="B216" s="276"/>
      <c r="C216" s="244"/>
      <c r="D216" s="244"/>
      <c r="E216" s="244"/>
      <c r="F216" s="237">
        <v>3</v>
      </c>
      <c r="G216" s="223"/>
      <c r="H216" s="329" t="s">
        <v>1357</v>
      </c>
      <c r="I216" s="329"/>
      <c r="J216" s="329"/>
      <c r="K216" s="277"/>
    </row>
    <row r="217" spans="2:11" ht="15" customHeight="1">
      <c r="B217" s="276"/>
      <c r="C217" s="244"/>
      <c r="D217" s="244"/>
      <c r="E217" s="244"/>
      <c r="F217" s="237">
        <v>4</v>
      </c>
      <c r="G217" s="223"/>
      <c r="H217" s="329" t="s">
        <v>1358</v>
      </c>
      <c r="I217" s="329"/>
      <c r="J217" s="329"/>
      <c r="K217" s="277"/>
    </row>
    <row r="218" spans="2:11" ht="12.75" customHeight="1">
      <c r="B218" s="280"/>
      <c r="C218" s="281"/>
      <c r="D218" s="281"/>
      <c r="E218" s="281"/>
      <c r="F218" s="281"/>
      <c r="G218" s="281"/>
      <c r="H218" s="281"/>
      <c r="I218" s="281"/>
      <c r="J218" s="281"/>
      <c r="K218" s="282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3jlnFebbqt0Nc0Or3cL9sBA0UTAWJaKm/QnqAAdNY0s=</DigestValue>
    </Reference>
    <Reference Type="http://www.w3.org/2000/09/xmldsig#Object" URI="#idOfficeObject">
      <DigestMethod Algorithm="http://www.w3.org/2001/04/xmlenc#sha256"/>
      <DigestValue>zQbX6z1918e+mVFTUHBa+NcWqDZBHBpUeynyphN/F48=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11L1XkHj9sfc32axGDk7zlYd+1EI1waYAXAWrTUT4hM=</DigestValue>
    </Reference>
  </SignedInfo>
  <SignatureValue>VBM5g2pXxuwwh4ec8rODQfBvVoph9iTgm0T17UPNnZmLlY/jbskQhRbTZSi726osmGkqYdhG8iQ7
eEjHOqUmsZoTS0mpHyTUkkeVVyiG1GJzEfGPIX8f3EpiX9fXaFP1+cKhBsZORCoWJzu2fka3p0m8
Qb7VqvYjjE7fWvKXdFwo4tM37Jlv6oDlKLWV2tC81eSiD8laVV1pIk5hYsWHK7CNA0EXr3B4dd0A
F6FBw1Hb562ztcVicqg/nu19FUCGiJuTOi1N1Gks8iWk+uGvcnKCVSrSYZF5d9Kii7pIiu+MjC+z
gqsWT9u5SxYrjyQpCIcen3UMbXOPObo4AYsUtQ==</SignatureValue>
  <KeyInfo>
    <X509Data>
      <X509Certificate>MIIH1TCCBr2gAwIBAgIDTTlIMA0GCSqGSIb3DQEBCwUAMF8xCzAJBgNVBAYTAkNaMSwwKgYDVQQKDCPEjGVza8OhIHBvxaF0YSwgcy5wLiBbScSMIDQ3MTE0OTgzXTEiMCAGA1UEAxMZUG9zdFNpZ251bSBRdWFsaWZpZWQgQ0EgMzAeFw0xOTAzMTgxMzEyMjdaFw0yMDA0MDYxMzEyMjdaMIHUMQswCQYDVQQGEwJDWjEXMBUGA1UEYRMOTlRSQ1otNDc4MTMwNTkxNDAyBgNVBAoMK1NsZXpza8OhIHVuaXZlcnppdGEgdiBPcGF2xJsgW0nEjCA0NzgxMzA1OV0xEjAQBgNVBAsMCVJla3RvcsOhdDEPMA0GA1UECxMGOTAwOTY4MRwwGgYDVQQDDBNJbmcuIEppxZnDrSDFoHRlZmVrMRAwDgYDVQQEDAfFoHRlZmVrMQ8wDQYDVQQqDAZKacWZw60xEDAOBgNVBAUTB1AzNzkwNTcwggEiMA0GCSqGSIb3DQEBAQUAA4IBDwAwggEKAoIBAQCoWRchok6er45P+cW2Lf8G6JMm3nH95875wuvjBWGPacBXZuKKvt5Cn0TlnFerxGrJnv5pJHs1RgVgHHnf80ktIma7wnnIZljIfSHCf/1aB3yzAdhwx4zUhmBZOt/CiEXQ8hlZ8+S06qGRMyKZEqVng3VmDkHEAu1nBFFoQSZVEvbgbPdK6Y66KN4BG0PxkFV2lz3+0h9PYVbh+x4x7ZcIBDFGK1ZaiD4rsODJJO3J1wgQuXqFDhJ5FTGw8QvedNYSHpnbIJ5Qj9avBRschq2hep96BLnscI4sn85amyaWa4sQxTZQnb3/7ZZJHosB8gqY/E04rNO60Uoyfoh+e18dAgMBAAGjggQiMIIEHjBDBgNVHREEPDA6gRJqaXJpLnN0ZWZla0BzbHUuY3qgGQYJKwYBBAHcGQIBoAwTCjEyMDM1ODExOTKgCQYDVQQNoAITADAJBgNVHRMEAjAAMIIBKwYDVR0gBIIBIjCCAR4wggEPBghngQYBBAERbjCCAQE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JAYIKwYBBQUHAgEWGGh0dHA6Ly93d3cucG9zdHNpZ251bS5jejAJBgcEAIvsQAEAMIGbBggrBgEFBQcBAwSBjjCBizAIBgYEAI5GAQEwagYGBACORgEFMGAwLhYoaHR0cHM6Ly93d3cucG9zdHNpZ251bS5jei9wZHMvcGRzX2VuLnBkZhMCZW4wLhYoaHR0cHM6Ly93d3cucG9zdHNpZ251bS5jei9wZHMvcGRzX2NzLnBkZhMCY3MwEwYGBACORgEGMAkGBwQAjkYBBgEwgfoGCCsGAQUFBwEBBIHtMIHqMDsGCCsGAQUFBzAChi9odHRwOi8vd3d3LnBvc3RzaWdudW0uY3ovY3J0L3BzcXVhbGlmaWVkY2EzLmNydDA8BggrBgEFBQcwAoYwaHR0cDovL3d3dzIucG9zdHNpZ251bS5jei9jcnQvcHNxdWFsaWZpZWRjYTMuY3J0MDsGCCsGAQUFBzAChi9odHRwOi8vcG9zdHNpZ251bS50dGMuY3ovY3J0L3BzcXVhbGlmaWVkY2EzLmNydDAwBggrBgEFBQcwAYYkaHR0cDovL29jc3AucG9zdHNpZ251bS5jei9PQ1NQL1FDQTMvMA4GA1UdDwEB/wQEAwIF4DAfBgNVHSMEGDAWgBTy+MwqV2HaKxczWeWCLewGHIpPSjCBsQYDVR0fBIGpMIGmMDWgM6Axhi9odHRwOi8vd3d3LnBvc3RzaWdudW0uY3ovY3JsL3BzcXVhbGlmaWVkY2EzLmNybDA2oDSgMoYwaHR0cDovL3d3dzIucG9zdHNpZ251bS5jei9jcmwvcHNxdWFsaWZpZWRjYTMuY3JsMDWgM6Axhi9odHRwOi8vcG9zdHNpZ251bS50dGMuY3ovY3JsL3BzcXVhbGlmaWVkY2EzLmNybDAdBgNVHQ4EFgQUX1cfsn4O/LunRrSXA7uNfh3S/oUwDQYJKoZIhvcNAQELBQADggEBAGsWAf7bY5mO99Gmx/7D/pXpvtlxR0FrXTVnul7JlmaPqzp2F4i1MPpjlAfOWgG010oNLujRhTqjTKGC4ybqQ8rlHwuXRXo2PN2UvNOqV3OMHSHWSl4ZBq4V6epeqBz0hgW6i0PBqiyFSrh4of2vFvXz6COlvs6LsapaEEL+FJHASOrFNZNEM4j/aBcxMj/GYjNxfu5U1jQdibkzEkJeGMvl3XF32qn8EJ0sThz5O5hk7hg6O/JntsO0vKDhI2Erh7idwW0zeEUTJpO8kksBlpG5sgZo2Vunap3v6SwSk4Hjbjl4H1mnpKBaN6GHyIjYdXZgSqjlywIThT4NTGN7FX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l7XEF76W4i2m2LTdnaa+FBCLQiPCWLiWLJoGJE6RD5o=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drawing1.xml?ContentType=application/vnd.openxmlformats-officedocument.drawing+xml">
        <DigestMethod Algorithm="http://www.w3.org/2001/04/xmlenc#sha256"/>
        <DigestValue>LlyF+GUg671seMEvjimDD5a25qaL4J8Jyb3QDog/VPo=</DigestValue>
      </Reference>
      <Reference URI="/xl/drawings/drawing2.xml?ContentType=application/vnd.openxmlformats-officedocument.drawing+xml">
        <DigestMethod Algorithm="http://www.w3.org/2001/04/xmlenc#sha256"/>
        <DigestValue>LlyF+GUg671seMEvjimDD5a25qaL4J8Jyb3QDog/VPo=</DigestValue>
      </Reference>
      <Reference URI="/xl/drawings/drawing3.xml?ContentType=application/vnd.openxmlformats-officedocument.drawing+xml">
        <DigestMethod Algorithm="http://www.w3.org/2001/04/xmlenc#sha256"/>
        <DigestValue>LlyF+GUg671seMEvjimDD5a25qaL4J8Jyb3QDog/VPo=</DigestValue>
      </Reference>
      <Reference URI="/xl/drawings/drawing4.xml?ContentType=application/vnd.openxmlformats-officedocument.drawing+xml">
        <DigestMethod Algorithm="http://www.w3.org/2001/04/xmlenc#sha256"/>
        <DigestValue>LlyF+GUg671seMEvjimDD5a25qaL4J8Jyb3QDog/VPo=</DigestValue>
      </Reference>
      <Reference URI="/xl/media/image1.png?ContentType=image/png">
        <DigestMethod Algorithm="http://www.w3.org/2001/04/xmlenc#sha256"/>
        <DigestValue>kAWU32K5DGIWo13zxEkMjoQgskcJkjyF6qA9klxUTsM=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4O9ur3fpVtrAuruLoIxuOudYh3ptBPoBvAIV3M3pnrk=</DigestValue>
      </Reference>
      <Reference URI="/xl/sharedStrings.xml?ContentType=application/vnd.openxmlformats-officedocument.spreadsheetml.sharedStrings+xml">
        <DigestMethod Algorithm="http://www.w3.org/2001/04/xmlenc#sha256"/>
        <DigestValue>ynHU49EvTxdrdzy6evKTfXK5LA/m/NQaSYSHFkjA4KM=</DigestValue>
      </Reference>
      <Reference URI="/xl/styles.xml?ContentType=application/vnd.openxmlformats-officedocument.spreadsheetml.styles+xml">
        <DigestMethod Algorithm="http://www.w3.org/2001/04/xmlenc#sha256"/>
        <DigestValue>euH76mnTQYXk5+PSWOkdmqKwVh6SkVfQHby5ZiNqTrc=</DigestValue>
      </Reference>
      <Reference URI="/xl/theme/theme1.xml?ContentType=application/vnd.openxmlformats-officedocument.theme+xml">
        <DigestMethod Algorithm="http://www.w3.org/2001/04/xmlenc#sha256"/>
        <DigestValue>gE+No6orkOc46LIdg8r3fIARpXVV+G2AOXTTBNiz3Gk=</DigestValue>
      </Reference>
      <Reference URI="/xl/workbook.xml?ContentType=application/vnd.openxmlformats-officedocument.spreadsheetml.sheet.main+xml">
        <DigestMethod Algorithm="http://www.w3.org/2001/04/xmlenc#sha256"/>
        <DigestValue>uBWRyIIeocbgQJo26AEYNhU57z3ZshIcQWvUcZzLMVk=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lHnnYDirKb6jIxGHnqbP97pjMgmbUlToG4p69Ye0Gm8=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76zAyHkAoOoBirL8wouXyIY4YHgZPXy+1tCXarRIjKI=</DigestValue>
      </Reference>
      <Reference URI="/xl/worksheets/sheet2.xml?ContentType=application/vnd.openxmlformats-officedocument.spreadsheetml.worksheet+xml">
        <DigestMethod Algorithm="http://www.w3.org/2001/04/xmlenc#sha256"/>
        <DigestValue>B6TG+K8+o/kywSj6fj+XS/uEIRyDYa8Ka5n00y1gSgc=</DigestValue>
      </Reference>
      <Reference URI="/xl/worksheets/sheet3.xml?ContentType=application/vnd.openxmlformats-officedocument.spreadsheetml.worksheet+xml">
        <DigestMethod Algorithm="http://www.w3.org/2001/04/xmlenc#sha256"/>
        <DigestValue>4C3a8Pe+uNOaFahChTHatwCbH75J86FqNKHwG+Gf/jI=</DigestValue>
      </Reference>
      <Reference URI="/xl/worksheets/sheet4.xml?ContentType=application/vnd.openxmlformats-officedocument.spreadsheetml.worksheet+xml">
        <DigestMethod Algorithm="http://www.w3.org/2001/04/xmlenc#sha256"/>
        <DigestValue>qqH5LqHt+rLYcmxAqbPdsKEfZ0+9QQCvpiUdNmAA748=</DigestValue>
      </Reference>
      <Reference URI="/xl/worksheets/sheet5.xml?ContentType=application/vnd.openxmlformats-officedocument.spreadsheetml.worksheet+xml">
        <DigestMethod Algorithm="http://www.w3.org/2001/04/xmlenc#sha256"/>
        <DigestValue>BBDMPNb/+GAg+JuQ2kiS2xct4u9NBlnpB1V/l44CWOc=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2019-05-14T06:24:43Z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6.3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2019-05-14T06:24:43Z</xd:SigningTime>
          <xd:SigningCertificate>
            <xd:Cert>
              <xd:CertDigest>
                <DigestMethod Algorithm="http://www.w3.org/2001/04/xmlenc#sha256"/>
                <DigestValue>Xjr6yH9Wf7/DlUQiAByOAR9Sysb5iXWut2tFbhEHe6U=</DigestValue>
              </xd:CertDigest>
              <xd:IssuerSerial>
                <X509IssuerName>CN=PostSignum Qualified CA 3, O="Česká pošta, s.p. [IČ 47114983]", C=CZ</X509IssuerName>
                <X509SerialNumber>5060936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YDCCBUigAwIBAgICAKQwDQYJKoZIhvcNAQELBQAwWzELMAkGA1UEBhMCQ1oxLDAqBgNVBAoMI8SMZXNrw6EgcG/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/YSpipstdNUHM2BZkhiEulb7ltvMC+v4gf+H9ApVkmNspEWcO8+Thj4bm0anXJ8oFKRCkPQYAPQQyRq0erqlXTkXS4NePI0TU4mvtaokZCqBBqzP6GnXOvZAzxo/KkK7nvgEwibZEXnrI3ZN20dzmvT/m+igHsPfBuTJsRXO1ytqxD+xz8L9eoAXyOWbQTLJI9FXE3utZ9fr0mhEUc0xcaQfVwdGahJ6/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/BAgwBgEB/wIBADCBvAYIKwYBBQUHAQEEga8wgawwNwYIKwYBBQUHMAKGK2h0dHA6Ly93d3cucG9zdHNpZ251bS5jei9jcnQvcHNyb290cWNhMi5jcnQwOAYIKwYBBQUHMAKGLGh0dHA6Ly93d3cyLnBvc3RzaWdudW0uY3ovY3J0L3Bzcm9vdHFjYTIuY3J0MDcGCCsGAQUFBzAChitodHRwOi8vcG9zdHNpZ251bS50dGMuY3ovY3J0L3Bzcm9vdHFjYTIuY3J0MA4GA1UdDwEB/wQEAwIBBjCBgwYDVR0jBHwweoAUFSmMxUVpq7izw+r+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+MwqV2HaKxczWeWCLewGHIpPSjANBgkqhkiG9w0BAQsFAAOCAQEAVHG9oYU7dATQI/yVgwhboNVX9Iat8Ji6PvVnoM6TQ8WjUQ5nErZG1fV5QQgN7slMBWnXKNjUSxMDpfhtN2RbJHniaw/+vDqKtlmoKAnmIRzRaIqBLwGZs6RGHFrMPiol3La55fBoa4JPliRTFw5xVOK5FdJh/5Pbfg+XNZ0RzO0/tk/oKRXfgRNb9ZBL2pe8sr9g9QywpsGKt2gP9t0q/+dhKAGc0+eimChM8Bmq4WNUxK4qdo4ARH6344uIVlIu+9Gq3H54noyZd/OhRTnuoXuQOdx9DooTp6SPpPfZXj/djsseT22QVpYBP7v8AVK/paqphINL2XmQdiw65KhDYA==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Hanáček Jan</dc:creator>
  <cp:keywords/>
  <dc:description/>
  <cp:lastModifiedBy>test2</cp:lastModifiedBy>
  <dcterms:created xsi:type="dcterms:W3CDTF">2019-04-08T08:46:43Z</dcterms:created>
  <dcterms:modified xsi:type="dcterms:W3CDTF">2019-05-14T06:23:18Z</dcterms:modified>
  <cp:category/>
  <cp:version/>
  <cp:contentType/>
  <cp:contentStatus/>
</cp:coreProperties>
</file>