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30" windowWidth="24615" windowHeight="11445" activeTab="0"/>
  </bookViews>
  <sheets>
    <sheet name="Rekapitulace stavby" sheetId="1" r:id="rId1"/>
    <sheet name="01 - Stav.úpravy 1.NP obj..." sheetId="2" r:id="rId2"/>
  </sheets>
  <definedNames>
    <definedName name="_xlnm._FilterDatabase" localSheetId="1" hidden="1">'01 - Stav.úpravy 1.NP obj...'!$C$134:$K$297</definedName>
    <definedName name="_xlnm.Print_Area" localSheetId="1">'01 - Stav.úpravy 1.NP obj...'!$C$4:$J$76,'01 - Stav.úpravy 1.NP obj...'!$C$82:$J$116,'01 - Stav.úpravy 1.NP obj...'!$C$122:$K$297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Stav.úpravy 1.NP obj...'!$134:$134</definedName>
  </definedNames>
  <calcPr calcId="145621"/>
</workbook>
</file>

<file path=xl/sharedStrings.xml><?xml version="1.0" encoding="utf-8"?>
<sst xmlns="http://schemas.openxmlformats.org/spreadsheetml/2006/main" count="2129" uniqueCount="533">
  <si>
    <t>Export Komplet</t>
  </si>
  <si>
    <t/>
  </si>
  <si>
    <t>2.0</t>
  </si>
  <si>
    <t>ZAMOK</t>
  </si>
  <si>
    <t>False</t>
  </si>
  <si>
    <t>{71301ddd-35fa-4e4c-9148-d455790eede1}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</si>
  <si>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</si>
  <si>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</si>
  <si>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</si>
  <si>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</si>
  <si>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</si>
  <si>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</si>
  <si>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</si>
  <si>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</si>
  <si>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19-06B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</si>
  <si>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</si>
  <si>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</si>
  <si>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Multifunkční seminární centrum - Masarykovy tř.37, Opava</t>
  </si>
  <si>
    <t>KSO:</t>
  </si>
  <si>
    <t>CC-CZ:</t>
  </si>
  <si>
    <t>Místo:</t>
  </si>
  <si>
    <t>Opava</t>
  </si>
  <si>
    <t>Datum:</t>
  </si>
  <si>
    <t>5. 2. 2019</t>
  </si>
  <si>
    <t>1</t>
  </si>
  <si>
    <t>Zadavatel:</t>
  </si>
  <si>
    <t>IČ:</t>
  </si>
  <si>
    <t>47813059</t>
  </si>
  <si>
    <t>Slezská univerzita v Opavě</t>
  </si>
  <si>
    <t>DIČ:</t>
  </si>
  <si>
    <t>CZ47813059</t>
  </si>
  <si>
    <t>Uchazeč:</t>
  </si>
  <si>
    <t>Vyplň údaj</t>
  </si>
  <si>
    <t>True</t>
  </si>
  <si>
    <t>Projektant:</t>
  </si>
  <si>
    <t>43977642</t>
  </si>
  <si>
    <t xml:space="preserve">ing. Václav Č e c h </t>
  </si>
  <si>
    <t>Zpracovatel:</t>
  </si>
  <si>
    <t>Sandtner Vladimír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</si>
  <si>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</si>
  <si>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</si>
  <si>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</si>
  <si>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</si>
  <si>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</si>
  <si>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</si>
  <si>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</si>
  <si>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</si>
  <si>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</si>
  <si>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</si>
  <si>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</si>
  <si>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</si>
  <si>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</si>
  <si>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</si>
  <si>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</si>
  <si>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</si>
  <si>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</si>
  <si>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</si>
  <si>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</si>
  <si>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</si>
  <si>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</si>
  <si>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</si>
  <si>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</si>
  <si>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</si>
  <si>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</si>
  <si>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</si>
  <si>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</si>
  <si>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</si>
  <si>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</si>
  <si>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</si>
  <si>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</si>
  <si>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</si>
  <si>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</si>
  <si>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</si>
  <si>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</si>
  <si>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</si>
  <si>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</si>
  <si>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</si>
  <si>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</si>
  <si>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</si>
  <si>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</si>
  <si>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</si>
  <si>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</si>
  <si>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</si>
  <si>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</si>
  <si>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</si>
  <si>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</si>
  <si>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Stav.úpravy 1.NP objektu</t>
  </si>
  <si>
    <t>STA</t>
  </si>
  <si>
    <t>{6db1b914-7935-4c34-a8bf-e5be5ff50601}</t>
  </si>
  <si>
    <t>2</t>
  </si>
  <si>
    <t>KRYCÍ LIST SOUPISU PRACÍ</t>
  </si>
  <si>
    <t>Objekt:</t>
  </si>
  <si>
    <t>01 - Stav.úpravy 1.NP objektu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</si>
  <si>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</si>
  <si>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</si>
  <si>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</si>
  <si>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</si>
  <si>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</si>
  <si>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</si>
  <si>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</si>
  <si>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</si>
  <si>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</si>
  <si>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</si>
  <si>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</si>
  <si>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</si>
  <si>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</si>
  <si>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720 - Zdravotechnika</t>
  </si>
  <si>
    <t xml:space="preserve">    740 - Elektroinstalace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</si>
  <si>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</si>
  <si>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</si>
  <si>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</si>
  <si>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</si>
  <si>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784 - Dokončovací práce - malby a tapety</t>
  </si>
  <si>
    <t>VaO - Vedlejší a ostatní náklady stavby</t>
  </si>
  <si>
    <t xml:space="preserve">    F - Vedlejší náklady spojené s umístěním stavby</t>
  </si>
  <si>
    <t xml:space="preserve">    I - Ostatní náklady stavby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</si>
  <si>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</si>
  <si>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</si>
  <si>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</si>
  <si>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</si>
  <si>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</si>
  <si>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</si>
  <si>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</si>
  <si>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</si>
  <si>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</si>
  <si>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</si>
  <si>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</si>
  <si>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</si>
  <si>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</si>
  <si>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</si>
  <si>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</si>
  <si>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</si>
  <si>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</si>
  <si>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</si>
  <si>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</si>
  <si>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</si>
  <si>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342272245</t>
  </si>
  <si>
    <t>Příčka z pórobetonových hladkých tvárnic na tenkovrstvou maltu tl 150 mm</t>
  </si>
  <si>
    <t>m2</t>
  </si>
  <si>
    <t>CS ÚRS 2018 02</t>
  </si>
  <si>
    <t>4</t>
  </si>
  <si>
    <t>-1502493700</t>
  </si>
  <si>
    <t>VV</t>
  </si>
  <si>
    <t>"m.č.143" 3,55*2,45-0,90*2,30</t>
  </si>
  <si>
    <t>342291121</t>
  </si>
  <si>
    <t>Ukotvení příček k cihelným konstrukcím plochými kotvami</t>
  </si>
  <si>
    <t>m</t>
  </si>
  <si>
    <t>2059106329</t>
  </si>
  <si>
    <t>2,40*2</t>
  </si>
  <si>
    <t>342291112</t>
  </si>
  <si>
    <t>Ukotvení příček montážní polyuretanovou pěnou tl příčky přes 100 mm</t>
  </si>
  <si>
    <t>2113041850</t>
  </si>
  <si>
    <t>"m.č.142" 3,50+1,0</t>
  </si>
  <si>
    <t>317142442</t>
  </si>
  <si>
    <t>Překlad nenosný pórobetonový š 150 mm v do 250 mm na tenkovrstvou maltu dl do 1250 mm</t>
  </si>
  <si>
    <t>kus</t>
  </si>
  <si>
    <t>-50033636</t>
  </si>
  <si>
    <t>"1/T, m.č.142/143" 1</t>
  </si>
  <si>
    <t>5</t>
  </si>
  <si>
    <t>349231811</t>
  </si>
  <si>
    <t>Přizdívka ostění  z cihel tl do 150 mm</t>
  </si>
  <si>
    <t>-473792707</t>
  </si>
  <si>
    <t>"m.č.140" 2,10*0,15*2</t>
  </si>
  <si>
    <t>"m.č.141" 2,55*0,15*2*2+0,04</t>
  </si>
  <si>
    <t>Součet</t>
  </si>
  <si>
    <t>6</t>
  </si>
  <si>
    <t>317944321</t>
  </si>
  <si>
    <t>Válcované nosníky do č.12 dodatečně osazované do připravených otvorů</t>
  </si>
  <si>
    <t>t</t>
  </si>
  <si>
    <t>-403845018</t>
  </si>
  <si>
    <t>"1/T, m.č.140" 1,40*6*11,10*0,001</t>
  </si>
  <si>
    <t>"2/T" 2,25*11,10*0,001*2</t>
  </si>
  <si>
    <t>7</t>
  </si>
  <si>
    <t>317234410</t>
  </si>
  <si>
    <t>Vyzdívka mezi nosníky z cihel pálených na MC</t>
  </si>
  <si>
    <t>m3</t>
  </si>
  <si>
    <t>652279485</t>
  </si>
  <si>
    <t>1,40*0,15*0,75</t>
  </si>
  <si>
    <t>8</t>
  </si>
  <si>
    <t>340235212</t>
  </si>
  <si>
    <t>Zazdívka otvorů v příčkách nebo stěnách plochy do 0,0225 m2 cihlami plnými tl přes 100 mm</t>
  </si>
  <si>
    <t>56156861</t>
  </si>
  <si>
    <t>9</t>
  </si>
  <si>
    <t>346244381</t>
  </si>
  <si>
    <t>Plentování jednostranné v do 200 mm válcovaných nosníků cihlami</t>
  </si>
  <si>
    <t>-1815675876</t>
  </si>
  <si>
    <t>1,40*0,15*2</t>
  </si>
  <si>
    <t>2,25*0,15*4+0,03</t>
  </si>
  <si>
    <t>10</t>
  </si>
  <si>
    <t>340271045</t>
  </si>
  <si>
    <t>Zazdívka otvorů v příčkách nebo stěnách plochy do 4 m2  tvárnicemi pórobetonovými tl 150 mm</t>
  </si>
  <si>
    <t>-101722594</t>
  </si>
  <si>
    <t>"m.č.141/142" 1,0*2,10</t>
  </si>
  <si>
    <t>Úpravy povrchů, podlahy a osazování výplní</t>
  </si>
  <si>
    <t>11</t>
  </si>
  <si>
    <t>612325302</t>
  </si>
  <si>
    <t>Vápenocementová štuková omítka ostění nebo nadpraží</t>
  </si>
  <si>
    <t>-1701426019</t>
  </si>
  <si>
    <t>1,15*2,25-0,90*2,05+(1,0+2*2,10)*0,75+0,014</t>
  </si>
  <si>
    <t>1,15*2,25-0,90*2,05</t>
  </si>
  <si>
    <t>12</t>
  </si>
  <si>
    <t>612131121</t>
  </si>
  <si>
    <t>Penetrační disperzní nátěr vnitřních stěn nanášený ručně</t>
  </si>
  <si>
    <t>1597090028</t>
  </si>
  <si>
    <t>(3,52*2,41-0,90*2,05)*2+0,024</t>
  </si>
  <si>
    <t>1,20*2,25</t>
  </si>
  <si>
    <t>13</t>
  </si>
  <si>
    <t>612142001</t>
  </si>
  <si>
    <t>Potažení vnitřních stěn sklovláknitým pletivem vtlačeným do tenkovrstvé hmoty</t>
  </si>
  <si>
    <t>2025257491</t>
  </si>
  <si>
    <t>14</t>
  </si>
  <si>
    <t>612311131</t>
  </si>
  <si>
    <t>Potažení vnitřních stěn vápenným štukem tloušťky do 3 mm</t>
  </si>
  <si>
    <t>274702794</t>
  </si>
  <si>
    <t>611325121</t>
  </si>
  <si>
    <t>Vápenocementová štuková omítka rýh ve stropech šířky do 150 mm</t>
  </si>
  <si>
    <t>1472866948</t>
  </si>
  <si>
    <t>4,50*0,15+0,025</t>
  </si>
  <si>
    <t>16</t>
  </si>
  <si>
    <t>612325121</t>
  </si>
  <si>
    <t>Vápenocementová štuková omítka rýh ve stěnách šířky do 150 mm</t>
  </si>
  <si>
    <t>-721704382</t>
  </si>
  <si>
    <t>2,05*0,15*2-0,015</t>
  </si>
  <si>
    <t>17</t>
  </si>
  <si>
    <t>619995001</t>
  </si>
  <si>
    <t>Začištění omítek kolem oken, dveří, podlah nebo obkladů</t>
  </si>
  <si>
    <t>-1793413507</t>
  </si>
  <si>
    <t>"m.č.139" (5,60+2,52)*2-1,66-1,0-1,61+(0,80+0,74+0,74)*2+0,07</t>
  </si>
  <si>
    <t>18</t>
  </si>
  <si>
    <t>632451441</t>
  </si>
  <si>
    <t>Doplnění cementového potěru hlazeného pl do 1 m2 tl do 40 mm</t>
  </si>
  <si>
    <t>-187358108</t>
  </si>
  <si>
    <t>1,0*0,84+0,06</t>
  </si>
  <si>
    <t>Ostatní konstrukce a práce</t>
  </si>
  <si>
    <t>19</t>
  </si>
  <si>
    <t>949101111</t>
  </si>
  <si>
    <t>Lešení pomocné pro objekty pozemních staveb s lešeňovou podlahou v do 1,9 m zatížení do 150 kg/m2</t>
  </si>
  <si>
    <t>-291911855</t>
  </si>
  <si>
    <t>2,0*1,20*(2+1)</t>
  </si>
  <si>
    <t>4,0*1,20*2</t>
  </si>
  <si>
    <t>20</t>
  </si>
  <si>
    <t>952901111</t>
  </si>
  <si>
    <t>Vyčištění budov bytové a občanské výstavby při výšce podlaží do 4 m</t>
  </si>
  <si>
    <t>368099400</t>
  </si>
  <si>
    <t>14,0*28,0</t>
  </si>
  <si>
    <t>96</t>
  </si>
  <si>
    <t>Bourání konstrukcí</t>
  </si>
  <si>
    <t>974031664</t>
  </si>
  <si>
    <t>Vysekání rýh ve zdivu cihelném pro vtahování nosníků hl do 150 mm v do 150 mm</t>
  </si>
  <si>
    <t>-441258532</t>
  </si>
  <si>
    <t>1,40*6</t>
  </si>
  <si>
    <t>22</t>
  </si>
  <si>
    <t>971033681</t>
  </si>
  <si>
    <t>Vybourání otvorů ve zdivu cihelném pl do 4 m2 na MVC nebo MV tl do 900 mm</t>
  </si>
  <si>
    <t>684628074</t>
  </si>
  <si>
    <t>"m.č.140" 1,0*2,10*0,84+0,036</t>
  </si>
  <si>
    <t>23</t>
  </si>
  <si>
    <t>967031132</t>
  </si>
  <si>
    <t>Přisekání rovných ostění v cihelném zdivu na MV nebo MVC</t>
  </si>
  <si>
    <t>930311992</t>
  </si>
  <si>
    <t>2,10*0,84*2+0,072</t>
  </si>
  <si>
    <t>24</t>
  </si>
  <si>
    <t>965081213</t>
  </si>
  <si>
    <t>Bourání podlah z dlaždic keramických nebo xylolitových tl do 10 mm plochy přes 1 m2</t>
  </si>
  <si>
    <t>-1064041507</t>
  </si>
  <si>
    <t>"m.č.139" 16,50+1,10*0,80+0,02</t>
  </si>
  <si>
    <t>25</t>
  </si>
  <si>
    <t>965081611</t>
  </si>
  <si>
    <t>Odsekání soklíků rovných</t>
  </si>
  <si>
    <t>-1745130877</t>
  </si>
  <si>
    <t>(5,60+2,52)*2-1,66-1,0-1,45+(0,80+0,74+0,74)*2+0,01</t>
  </si>
  <si>
    <t>26</t>
  </si>
  <si>
    <t>965046111</t>
  </si>
  <si>
    <t>Broušení stávajících betonových podlah úběr do 3 mm</t>
  </si>
  <si>
    <t>-1649951304</t>
  </si>
  <si>
    <t>"m.č.139" 16,50</t>
  </si>
  <si>
    <t>27</t>
  </si>
  <si>
    <t>974082116</t>
  </si>
  <si>
    <t>Vysekání rýh  v omítce MV nebo MVC stěn š do 150 mm</t>
  </si>
  <si>
    <t>-1832139624</t>
  </si>
  <si>
    <t>"m.č.142" 2,45*2</t>
  </si>
  <si>
    <t>28</t>
  </si>
  <si>
    <t>974082176</t>
  </si>
  <si>
    <t>Vysekání rýh  v omítce MV nebo MVC stropů š do 150 mm</t>
  </si>
  <si>
    <t>1599998084</t>
  </si>
  <si>
    <t>29</t>
  </si>
  <si>
    <t>973031324</t>
  </si>
  <si>
    <t>Vysekání kapes ve zdivu cihelném na MV nebo MVC pl do 0,10 m2 hl do 150 mm</t>
  </si>
  <si>
    <t>-1028291485</t>
  </si>
  <si>
    <t>30</t>
  </si>
  <si>
    <t>973031813</t>
  </si>
  <si>
    <t>Vysekání kapes ve zdivu cihelném na MV nebo MVC pro zavázání příček tl do 150 mm</t>
  </si>
  <si>
    <t>537122639</t>
  </si>
  <si>
    <t>"1/T" 2,10*2</t>
  </si>
  <si>
    <t>"2/T" 2,60*2*2</t>
  </si>
  <si>
    <t>"m.č.142" 2,10*2</t>
  </si>
  <si>
    <t>997</t>
  </si>
  <si>
    <t>Přesun sutě</t>
  </si>
  <si>
    <t>31</t>
  </si>
  <si>
    <t>997013211</t>
  </si>
  <si>
    <t>Vnitrostaveništní doprava suti a vybouraných hmot pro budovy v do 6 m ručně</t>
  </si>
  <si>
    <t>2129551523</t>
  </si>
  <si>
    <t>32</t>
  </si>
  <si>
    <t>997013511</t>
  </si>
  <si>
    <t>Odvoz suti a vybouraných hmot z meziskládky na skládku do 1 km s naložením a se složením</t>
  </si>
  <si>
    <t>517543361</t>
  </si>
  <si>
    <t>33</t>
  </si>
  <si>
    <t>997013509</t>
  </si>
  <si>
    <t>Příplatek k odvozu suti a vybouraných hmot na skládku ZKD 1 km přes 1 km (10x)</t>
  </si>
  <si>
    <t>496874311</t>
  </si>
  <si>
    <t>5,75*10 'Přepočtené koeficientem množství</t>
  </si>
  <si>
    <t>34</t>
  </si>
  <si>
    <t>997013803</t>
  </si>
  <si>
    <t>Poplatek za uložení na skládce (skládkovné) stavební suti  kód odpadu 170 102</t>
  </si>
  <si>
    <t>-80103368</t>
  </si>
  <si>
    <t>35</t>
  </si>
  <si>
    <t>997013831</t>
  </si>
  <si>
    <t>Poplatek za uložení na skládce (skládkovné) stavebního odpadu směsného kód odpadu 170 904</t>
  </si>
  <si>
    <t>878427882</t>
  </si>
  <si>
    <t>998</t>
  </si>
  <si>
    <t>Přesun hmot</t>
  </si>
  <si>
    <t>36</t>
  </si>
  <si>
    <t>998018001</t>
  </si>
  <si>
    <t>Přesun hmot ruční pro budovy v do 6 m</t>
  </si>
  <si>
    <t>244786986</t>
  </si>
  <si>
    <t>PSV</t>
  </si>
  <si>
    <t>Práce a dodávky PSV</t>
  </si>
  <si>
    <t>720</t>
  </si>
  <si>
    <t>Zdravotechnika</t>
  </si>
  <si>
    <t>37</t>
  </si>
  <si>
    <t>799-01</t>
  </si>
  <si>
    <t>Př.cena - Zdravotechnika vč.zednických výpomocí</t>
  </si>
  <si>
    <t>kpl</t>
  </si>
  <si>
    <t>1079893518</t>
  </si>
  <si>
    <t>740</t>
  </si>
  <si>
    <t>Elektroinstalace</t>
  </si>
  <si>
    <t>38</t>
  </si>
  <si>
    <t>799-02</t>
  </si>
  <si>
    <t>Př.cena - Elektroinstalace vč.zednických výpomocí</t>
  </si>
  <si>
    <t>807488570</t>
  </si>
  <si>
    <t>763</t>
  </si>
  <si>
    <t>Konstrukce suché výstavby</t>
  </si>
  <si>
    <t>39</t>
  </si>
  <si>
    <t>763181821</t>
  </si>
  <si>
    <t>Demontáž jednokřídlové kovové zárubně v do 4,75 m SDK příčka</t>
  </si>
  <si>
    <t>-1007636067</t>
  </si>
  <si>
    <t>"st.stav, m.č.1143/144" 1</t>
  </si>
  <si>
    <t>40</t>
  </si>
  <si>
    <t>763111811</t>
  </si>
  <si>
    <t>Demontáž SDK příčky s jednoduchou ocelovou nosnou konstrukcí opláštění jednoduché</t>
  </si>
  <si>
    <t>-1761972016</t>
  </si>
  <si>
    <t>"st.stav, m.č.143/144" 4,0*(3,19+3,48)/2</t>
  </si>
  <si>
    <t>766</t>
  </si>
  <si>
    <t>Konstrukce truhlářské</t>
  </si>
  <si>
    <t>41</t>
  </si>
  <si>
    <t>766682111</t>
  </si>
  <si>
    <t>Montáž zárubní obložkových pro dveře jednokřídlové tl stěny do 170 mm</t>
  </si>
  <si>
    <t>-1182844310</t>
  </si>
  <si>
    <t>42</t>
  </si>
  <si>
    <t>M</t>
  </si>
  <si>
    <t>611822581</t>
  </si>
  <si>
    <t>Zárubeň obložková pro dveře 1křídlové 60,70,80,90x197cm tl 6-17cm, CPL laminát, dub,buk</t>
  </si>
  <si>
    <t>1775684859</t>
  </si>
  <si>
    <t>43</t>
  </si>
  <si>
    <t>766660171</t>
  </si>
  <si>
    <t>Montáž dveřních křídel otvíravých 1křídlových š do 0,8 m do obložkové zárubně</t>
  </si>
  <si>
    <t>859536607</t>
  </si>
  <si>
    <t>44</t>
  </si>
  <si>
    <t>611627022</t>
  </si>
  <si>
    <t>Dveře vnitřní hladké typ Elegant konfort, model 10, CPL Laminát,1křídlové 60-90x197 cm vč.kování (provedení dle v.č.4,pol.1/T)</t>
  </si>
  <si>
    <t>-1862144363</t>
  </si>
  <si>
    <t>45</t>
  </si>
  <si>
    <t>766695213</t>
  </si>
  <si>
    <t>Montáž truhlářských prahů dveří 1křídlových šířky přes 10 cm</t>
  </si>
  <si>
    <t>-1784860292</t>
  </si>
  <si>
    <t>46</t>
  </si>
  <si>
    <t>61187161</t>
  </si>
  <si>
    <t>práh dveřní dřevěný dubový tl 2cm dl 82cm š 15cm</t>
  </si>
  <si>
    <t>-1158487805</t>
  </si>
  <si>
    <t>47</t>
  </si>
  <si>
    <t>766-01</t>
  </si>
  <si>
    <t>Dodávka a montáž dvoukřídlových dveří s nadsvětlíkem 1800/1970+580 mm vč. obložkové zárubně (provedení dle v.č.4,pol.2/T)</t>
  </si>
  <si>
    <t>ks 2</t>
  </si>
  <si>
    <t>686219486</t>
  </si>
  <si>
    <t>48</t>
  </si>
  <si>
    <t>998766201</t>
  </si>
  <si>
    <t>Přesun hmot procentní pro konstrukce truhlářské v objektech v do 6 m</t>
  </si>
  <si>
    <t>%</t>
  </si>
  <si>
    <t>2054784258</t>
  </si>
  <si>
    <t>771</t>
  </si>
  <si>
    <t>Podlahy z dlaždic</t>
  </si>
  <si>
    <t>49</t>
  </si>
  <si>
    <t>771591111</t>
  </si>
  <si>
    <t>Podlahy penetrace podkladu</t>
  </si>
  <si>
    <t>-904558959</t>
  </si>
  <si>
    <t>"m.č.139" 16,50+1,0*0,84+0,06</t>
  </si>
  <si>
    <t>50</t>
  </si>
  <si>
    <t>771990112</t>
  </si>
  <si>
    <t>Vyrovnání podkladu samonivelační stěrkou tl 4 mm pevnosti 30 Mpa</t>
  </si>
  <si>
    <t>840257365</t>
  </si>
  <si>
    <t>51</t>
  </si>
  <si>
    <t>771574113</t>
  </si>
  <si>
    <t>Montáž podlah keramických režných hladkých lepených flexibilním lepidlem do 12 ks/m2</t>
  </si>
  <si>
    <t>1521377938</t>
  </si>
  <si>
    <t>52</t>
  </si>
  <si>
    <t>597614191</t>
  </si>
  <si>
    <t>Dlaždice keramické slinuté neglazované R10, R11, rozměr 29,8 x 29,8 x 0,9 cm (př.cena dle výběru - V NABÍDCE UVEĎTE 435 Kč/m2)</t>
  </si>
  <si>
    <t>-209049953</t>
  </si>
  <si>
    <t>17,40*1,07+0,382</t>
  </si>
  <si>
    <t>53</t>
  </si>
  <si>
    <t>771473112</t>
  </si>
  <si>
    <t>Montáž soklíků z dlaždic keramických lepených rovných v do 90 mm</t>
  </si>
  <si>
    <t>1619637347</t>
  </si>
  <si>
    <t>(5,60+2,52)*2-1,66-1,0-1,61+(0,80+0,74+0,74)*2+0,07</t>
  </si>
  <si>
    <t>54</t>
  </si>
  <si>
    <t>597614161</t>
  </si>
  <si>
    <t>Dlaždice keramické slinuté, sokl - rozměr 29,8 x 8,0 x 0,9 cm  (př.cena dle výběru - V NABÍDCE UVEĎTE CENU 140 Kč/m)</t>
  </si>
  <si>
    <t>-1850496804</t>
  </si>
  <si>
    <t>16,60*1,06+0,404</t>
  </si>
  <si>
    <t>55</t>
  </si>
  <si>
    <t>998771201</t>
  </si>
  <si>
    <t>Přesun hmot procentní pro podlahy z dlaždic v objektech v do 6 m</t>
  </si>
  <si>
    <t>1444469563</t>
  </si>
  <si>
    <t>776</t>
  </si>
  <si>
    <t>Podlahy povlakové</t>
  </si>
  <si>
    <t>56</t>
  </si>
  <si>
    <t>776410811</t>
  </si>
  <si>
    <t>Odstranění soklíků a lišt pryžových nebo plastových</t>
  </si>
  <si>
    <t>1213821526</t>
  </si>
  <si>
    <t>st. stav, 1.NP, m.č.140-145</t>
  </si>
  <si>
    <t>42,50+76,90+46,40+19,0+16,80+15,40</t>
  </si>
  <si>
    <t>57</t>
  </si>
  <si>
    <t>776201814</t>
  </si>
  <si>
    <t>Demontáž povlakových podlahovin volně položených podlepených páskou</t>
  </si>
  <si>
    <t>36740275</t>
  </si>
  <si>
    <t>"m.č.142,143,145, koberce" 46,37+18,79+15,37</t>
  </si>
  <si>
    <t>58</t>
  </si>
  <si>
    <t>776201811</t>
  </si>
  <si>
    <t>Demontáž lepených povlakových podlah bez podložky ručně</t>
  </si>
  <si>
    <t>1705615858</t>
  </si>
  <si>
    <t>"m.č.142, fatrantis pod příčkou"  3,52*0,17+0,002</t>
  </si>
  <si>
    <t>59</t>
  </si>
  <si>
    <t>776201912</t>
  </si>
  <si>
    <t>Oprava podlah výměnou podlahového povlaku plochy do 1 m2</t>
  </si>
  <si>
    <t>1447544235</t>
  </si>
  <si>
    <t>"m.č.144" 1</t>
  </si>
  <si>
    <t>60</t>
  </si>
  <si>
    <t>28412245</t>
  </si>
  <si>
    <t>krytina podlahová heterogenní šíře 1500 tl. 2 mm</t>
  </si>
  <si>
    <t>-604472906</t>
  </si>
  <si>
    <t>4,0*0,20+0,20</t>
  </si>
  <si>
    <t>61</t>
  </si>
  <si>
    <t>776111311</t>
  </si>
  <si>
    <t>Vysátí podkladu povlakových podlah</t>
  </si>
  <si>
    <t>-783804110</t>
  </si>
  <si>
    <t>"1.NP" 42,53+76,37+43,37+18,79+16,79+15,35</t>
  </si>
  <si>
    <t>62</t>
  </si>
  <si>
    <t>776212111</t>
  </si>
  <si>
    <t>Volné položení textilních pásů s podlepením spojů páskou</t>
  </si>
  <si>
    <t>-720563100</t>
  </si>
  <si>
    <t>63</t>
  </si>
  <si>
    <t>776421111</t>
  </si>
  <si>
    <t>Montáž obvodových lišt lepením</t>
  </si>
  <si>
    <t>-1381077075</t>
  </si>
  <si>
    <t>64</t>
  </si>
  <si>
    <t>776421711</t>
  </si>
  <si>
    <t>Vložení nařezaných pásků z podlahoviny do lišt</t>
  </si>
  <si>
    <t>226392715</t>
  </si>
  <si>
    <t>65</t>
  </si>
  <si>
    <t>69751014</t>
  </si>
  <si>
    <t>koberec zátěžový-vysoká zátěž, hmotnost 1820 g/m2 šíře 4 m  (př.cena dle výběru - V NABÍDCE UVEĎTE CENU 430 Kč/m)</t>
  </si>
  <si>
    <t>-52833477</t>
  </si>
  <si>
    <t>213,20*1,10+213,0*0,055*1,05+0,179</t>
  </si>
  <si>
    <t>66</t>
  </si>
  <si>
    <t>69751204R</t>
  </si>
  <si>
    <t>lišta kobercová 5,5 x 0,9 cm vč. vnitřní a vnějších rohů a koncovek</t>
  </si>
  <si>
    <t>39109378</t>
  </si>
  <si>
    <t>213,0*1,02+0,74</t>
  </si>
  <si>
    <t>67</t>
  </si>
  <si>
    <t>998776201</t>
  </si>
  <si>
    <t>Přesun hmot procentní pro podlahy povlakové v objektech v do 6 m</t>
  </si>
  <si>
    <t>1631781594</t>
  </si>
  <si>
    <t>784</t>
  </si>
  <si>
    <t>Dokončovací práce - malby a tapety</t>
  </si>
  <si>
    <t>68</t>
  </si>
  <si>
    <t>784121001</t>
  </si>
  <si>
    <t>Oškrabání malby v mísnostech výšky do 3,80 m</t>
  </si>
  <si>
    <t>-1774551761</t>
  </si>
  <si>
    <t>"139" 16,50*1,2+(2,52+5,60)*2*2,80</t>
  </si>
  <si>
    <t>"140" 42,53*1,20+(8,16+5,52)*2*2,40</t>
  </si>
  <si>
    <t>"141" 76,88*1,02+(8,08+9,40)*2*2,07</t>
  </si>
  <si>
    <t>"142" 46,37*1,20+(8,85+3,03+0,40)*2*2,72</t>
  </si>
  <si>
    <t>"143" 18,79*1,20+(9,01+2,10)*2*2,72</t>
  </si>
  <si>
    <t>"144" 15,37*1,20+(9,05+4,52+0,53)*2*1,97</t>
  </si>
  <si>
    <t>"145" 15,37*1,20+(5,22+2,63)*2*2,90+0,838</t>
  </si>
  <si>
    <t>69</t>
  </si>
  <si>
    <t>784161401</t>
  </si>
  <si>
    <t>Celoplošné vyhlazení podkladu sádrovou stěrkou v místnostech výšky do 3,80 m</t>
  </si>
  <si>
    <t>-531878872</t>
  </si>
  <si>
    <t>"odhad 30%" 677*0,30-0,10</t>
  </si>
  <si>
    <t>70</t>
  </si>
  <si>
    <t>784181121</t>
  </si>
  <si>
    <t>Hloubková jednonásobná penetrace podkladu v místnostech výšky do 3,80 m</t>
  </si>
  <si>
    <t>-1976483922</t>
  </si>
  <si>
    <t>"Dle dílu 6" 5,40+16,0+0,70+0,60+16,60*0,13+0,142</t>
  </si>
  <si>
    <t>71</t>
  </si>
  <si>
    <t>784221101</t>
  </si>
  <si>
    <t>Dvojnásobné bílé malby  ze směsí za sucha dobře otěruvzdorných v místnostech do 3,80 m</t>
  </si>
  <si>
    <t>736141970</t>
  </si>
  <si>
    <t>677,0+25,0</t>
  </si>
  <si>
    <t>VaO</t>
  </si>
  <si>
    <t>Vedlejší a ostatní náklady stavby</t>
  </si>
  <si>
    <t>F</t>
  </si>
  <si>
    <t>Vedlejší náklady spojené s umístěním stavby</t>
  </si>
  <si>
    <t>72</t>
  </si>
  <si>
    <t>032002001</t>
  </si>
  <si>
    <t>Zařízení staveniště (VP 800-0, příloha 03) - Vybudování, údržba a likvidace ZS po dokončení stavby. Zabezpečení staveniště vč. průběžného čištění dotčených komunikací při realizaci stavby</t>
  </si>
  <si>
    <t>1024</t>
  </si>
  <si>
    <t>-653713607</t>
  </si>
  <si>
    <t>I</t>
  </si>
  <si>
    <t>Ostatní náklady stavby</t>
  </si>
  <si>
    <t>73</t>
  </si>
  <si>
    <t>045002001</t>
  </si>
  <si>
    <t>Kompletační a koordinační činnost  (VP 800-0, příloha 4, čl.0452, 0453)</t>
  </si>
  <si>
    <t>262144</t>
  </si>
  <si>
    <t>-916795</t>
  </si>
  <si>
    <t>74</t>
  </si>
  <si>
    <t>052002001</t>
  </si>
  <si>
    <t>Finanční rezerva Zařízení staveniště (VP 800-0, příloha 05, čl.0521) -  Případné vícepráce dokumentací nepodchycené a vyžádané změny v průběhu výstavby. Čerpání vázáno na souhlas objednatele a zodp.projektanta. (DO NABÍDKY UVEĎTE ČÁSTKU 30.000,-  Kč</t>
  </si>
  <si>
    <t>542056752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</si>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</sst>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7" xfId="0" applyFont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1"/>
      <c r="AQ5" s="21"/>
      <c r="AR5" s="19"/>
      <c r="BE5" s="261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1"/>
      <c r="AQ6" s="21"/>
      <c r="AR6" s="19"/>
      <c r="BE6" s="262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2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2"/>
      <c r="BS8" s="16" t="s">
        <v>24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2"/>
      <c r="BS9" s="16" t="s">
        <v>24</v>
      </c>
    </row>
    <row r="10" spans="2:7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262"/>
      <c r="BS10" s="16" t="s">
        <v>6</v>
      </c>
    </row>
    <row r="11" spans="2:71" ht="18.4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262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2"/>
      <c r="BS12" s="16" t="s">
        <v>6</v>
      </c>
    </row>
    <row r="13" spans="2:7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32</v>
      </c>
      <c r="AO13" s="21"/>
      <c r="AP13" s="21"/>
      <c r="AQ13" s="21"/>
      <c r="AR13" s="19"/>
      <c r="BE13" s="262"/>
      <c r="BS13" s="16" t="s">
        <v>24</v>
      </c>
    </row>
    <row r="14" spans="2:71" ht="12.75">
      <c r="B14" s="20"/>
      <c r="C14" s="21"/>
      <c r="D14" s="21"/>
      <c r="E14" s="295" t="s">
        <v>32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8" t="s">
        <v>29</v>
      </c>
      <c r="AL14" s="21"/>
      <c r="AM14" s="21"/>
      <c r="AN14" s="30" t="s">
        <v>32</v>
      </c>
      <c r="AO14" s="21"/>
      <c r="AP14" s="21"/>
      <c r="AQ14" s="21"/>
      <c r="AR14" s="19"/>
      <c r="BE14" s="262"/>
      <c r="BS14" s="16" t="s">
        <v>24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2"/>
      <c r="BS15" s="16" t="s">
        <v>33</v>
      </c>
    </row>
    <row r="16" spans="2:7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35</v>
      </c>
      <c r="AO16" s="21"/>
      <c r="AP16" s="21"/>
      <c r="AQ16" s="21"/>
      <c r="AR16" s="19"/>
      <c r="BE16" s="262"/>
      <c r="BS16" s="16" t="s">
        <v>4</v>
      </c>
    </row>
    <row r="17" spans="2:71" ht="18.4" customHeight="1">
      <c r="B17" s="20"/>
      <c r="C17" s="21"/>
      <c r="D17" s="21"/>
      <c r="E17" s="26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1</v>
      </c>
      <c r="AO17" s="21"/>
      <c r="AP17" s="21"/>
      <c r="AQ17" s="21"/>
      <c r="AR17" s="19"/>
      <c r="BE17" s="262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2"/>
      <c r="BS18" s="16" t="s">
        <v>24</v>
      </c>
    </row>
    <row r="19" spans="2:71" ht="12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262"/>
      <c r="BS19" s="16" t="s">
        <v>24</v>
      </c>
    </row>
    <row r="20" spans="2:71" ht="18.4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262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2"/>
    </row>
    <row r="22" spans="2:57" ht="12" customHeight="1">
      <c r="B22" s="20"/>
      <c r="C22" s="21"/>
      <c r="D22" s="28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2"/>
    </row>
    <row r="23" spans="2:57" ht="16.5" customHeight="1">
      <c r="B23" s="20"/>
      <c r="C23" s="21"/>
      <c r="D23" s="21"/>
      <c r="E23" s="297" t="s">
        <v>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1"/>
      <c r="AP23" s="21"/>
      <c r="AQ23" s="21"/>
      <c r="AR23" s="19"/>
      <c r="BE23" s="262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2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2"/>
    </row>
    <row r="26" spans="2:57" s="1" customFormat="1" ht="25.9" customHeight="1"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4">
        <f>ROUND(AG94,0)</f>
        <v>0</v>
      </c>
      <c r="AL26" s="265"/>
      <c r="AM26" s="265"/>
      <c r="AN26" s="265"/>
      <c r="AO26" s="265"/>
      <c r="AP26" s="34"/>
      <c r="AQ26" s="34"/>
      <c r="AR26" s="37"/>
      <c r="BE26" s="262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2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8" t="s">
        <v>41</v>
      </c>
      <c r="M28" s="298"/>
      <c r="N28" s="298"/>
      <c r="O28" s="298"/>
      <c r="P28" s="298"/>
      <c r="Q28" s="34"/>
      <c r="R28" s="34"/>
      <c r="S28" s="34"/>
      <c r="T28" s="34"/>
      <c r="U28" s="34"/>
      <c r="V28" s="34"/>
      <c r="W28" s="298" t="s">
        <v>42</v>
      </c>
      <c r="X28" s="298"/>
      <c r="Y28" s="298"/>
      <c r="Z28" s="298"/>
      <c r="AA28" s="298"/>
      <c r="AB28" s="298"/>
      <c r="AC28" s="298"/>
      <c r="AD28" s="298"/>
      <c r="AE28" s="298"/>
      <c r="AF28" s="34"/>
      <c r="AG28" s="34"/>
      <c r="AH28" s="34"/>
      <c r="AI28" s="34"/>
      <c r="AJ28" s="34"/>
      <c r="AK28" s="298" t="s">
        <v>43</v>
      </c>
      <c r="AL28" s="298"/>
      <c r="AM28" s="298"/>
      <c r="AN28" s="298"/>
      <c r="AO28" s="298"/>
      <c r="AP28" s="34"/>
      <c r="AQ28" s="34"/>
      <c r="AR28" s="37"/>
      <c r="BE28" s="262"/>
    </row>
    <row r="29" spans="2:57" s="2" customFormat="1" ht="14.45" customHeight="1">
      <c r="B29" s="38"/>
      <c r="C29" s="39"/>
      <c r="D29" s="28" t="s">
        <v>44</v>
      </c>
      <c r="E29" s="39"/>
      <c r="F29" s="28" t="s">
        <v>45</v>
      </c>
      <c r="G29" s="39"/>
      <c r="H29" s="39"/>
      <c r="I29" s="39"/>
      <c r="J29" s="39"/>
      <c r="K29" s="39"/>
      <c r="L29" s="299">
        <v>0.21</v>
      </c>
      <c r="M29" s="260"/>
      <c r="N29" s="260"/>
      <c r="O29" s="260"/>
      <c r="P29" s="260"/>
      <c r="Q29" s="39"/>
      <c r="R29" s="39"/>
      <c r="S29" s="39"/>
      <c r="T29" s="39"/>
      <c r="U29" s="39"/>
      <c r="V29" s="39"/>
      <c r="W29" s="259">
        <f>ROUND(AZ94,0)</f>
        <v>0</v>
      </c>
      <c r="X29" s="260"/>
      <c r="Y29" s="260"/>
      <c r="Z29" s="260"/>
      <c r="AA29" s="260"/>
      <c r="AB29" s="260"/>
      <c r="AC29" s="260"/>
      <c r="AD29" s="260"/>
      <c r="AE29" s="260"/>
      <c r="AF29" s="39"/>
      <c r="AG29" s="39"/>
      <c r="AH29" s="39"/>
      <c r="AI29" s="39"/>
      <c r="AJ29" s="39"/>
      <c r="AK29" s="259">
        <f>ROUND(AV94,0)</f>
        <v>0</v>
      </c>
      <c r="AL29" s="260"/>
      <c r="AM29" s="260"/>
      <c r="AN29" s="260"/>
      <c r="AO29" s="260"/>
      <c r="AP29" s="39"/>
      <c r="AQ29" s="39"/>
      <c r="AR29" s="40"/>
      <c r="BE29" s="263"/>
    </row>
    <row r="30" spans="2:57" s="2" customFormat="1" ht="14.45" customHeight="1">
      <c r="B30" s="38"/>
      <c r="C30" s="39"/>
      <c r="D30" s="39"/>
      <c r="E30" s="39"/>
      <c r="F30" s="28" t="s">
        <v>46</v>
      </c>
      <c r="G30" s="39"/>
      <c r="H30" s="39"/>
      <c r="I30" s="39"/>
      <c r="J30" s="39"/>
      <c r="K30" s="39"/>
      <c r="L30" s="299">
        <v>0.15</v>
      </c>
      <c r="M30" s="260"/>
      <c r="N30" s="260"/>
      <c r="O30" s="260"/>
      <c r="P30" s="260"/>
      <c r="Q30" s="39"/>
      <c r="R30" s="39"/>
      <c r="S30" s="39"/>
      <c r="T30" s="39"/>
      <c r="U30" s="39"/>
      <c r="V30" s="39"/>
      <c r="W30" s="259">
        <f>ROUND(BA94,0)</f>
        <v>0</v>
      </c>
      <c r="X30" s="260"/>
      <c r="Y30" s="260"/>
      <c r="Z30" s="260"/>
      <c r="AA30" s="260"/>
      <c r="AB30" s="260"/>
      <c r="AC30" s="260"/>
      <c r="AD30" s="260"/>
      <c r="AE30" s="260"/>
      <c r="AF30" s="39"/>
      <c r="AG30" s="39"/>
      <c r="AH30" s="39"/>
      <c r="AI30" s="39"/>
      <c r="AJ30" s="39"/>
      <c r="AK30" s="259">
        <f>ROUND(AW94,0)</f>
        <v>0</v>
      </c>
      <c r="AL30" s="260"/>
      <c r="AM30" s="260"/>
      <c r="AN30" s="260"/>
      <c r="AO30" s="260"/>
      <c r="AP30" s="39"/>
      <c r="AQ30" s="39"/>
      <c r="AR30" s="40"/>
      <c r="BE30" s="263"/>
    </row>
    <row r="31" spans="2:57" s="2" customFormat="1" ht="14.45" customHeight="1" hidden="1">
      <c r="B31" s="38"/>
      <c r="C31" s="39"/>
      <c r="D31" s="39"/>
      <c r="E31" s="39"/>
      <c r="F31" s="28" t="s">
        <v>47</v>
      </c>
      <c r="G31" s="39"/>
      <c r="H31" s="39"/>
      <c r="I31" s="39"/>
      <c r="J31" s="39"/>
      <c r="K31" s="39"/>
      <c r="L31" s="299">
        <v>0.21</v>
      </c>
      <c r="M31" s="260"/>
      <c r="N31" s="260"/>
      <c r="O31" s="260"/>
      <c r="P31" s="260"/>
      <c r="Q31" s="39"/>
      <c r="R31" s="39"/>
      <c r="S31" s="39"/>
      <c r="T31" s="39"/>
      <c r="U31" s="39"/>
      <c r="V31" s="39"/>
      <c r="W31" s="259">
        <f>ROUND(BB94,0)</f>
        <v>0</v>
      </c>
      <c r="X31" s="260"/>
      <c r="Y31" s="260"/>
      <c r="Z31" s="260"/>
      <c r="AA31" s="260"/>
      <c r="AB31" s="260"/>
      <c r="AC31" s="260"/>
      <c r="AD31" s="260"/>
      <c r="AE31" s="260"/>
      <c r="AF31" s="39"/>
      <c r="AG31" s="39"/>
      <c r="AH31" s="39"/>
      <c r="AI31" s="39"/>
      <c r="AJ31" s="39"/>
      <c r="AK31" s="259">
        <v>0</v>
      </c>
      <c r="AL31" s="260"/>
      <c r="AM31" s="260"/>
      <c r="AN31" s="260"/>
      <c r="AO31" s="260"/>
      <c r="AP31" s="39"/>
      <c r="AQ31" s="39"/>
      <c r="AR31" s="40"/>
      <c r="BE31" s="263"/>
    </row>
    <row r="32" spans="2:57" s="2" customFormat="1" ht="14.45" customHeight="1" hidden="1">
      <c r="B32" s="38"/>
      <c r="C32" s="39"/>
      <c r="D32" s="39"/>
      <c r="E32" s="39"/>
      <c r="F32" s="28" t="s">
        <v>48</v>
      </c>
      <c r="G32" s="39"/>
      <c r="H32" s="39"/>
      <c r="I32" s="39"/>
      <c r="J32" s="39"/>
      <c r="K32" s="39"/>
      <c r="L32" s="299">
        <v>0.15</v>
      </c>
      <c r="M32" s="260"/>
      <c r="N32" s="260"/>
      <c r="O32" s="260"/>
      <c r="P32" s="260"/>
      <c r="Q32" s="39"/>
      <c r="R32" s="39"/>
      <c r="S32" s="39"/>
      <c r="T32" s="39"/>
      <c r="U32" s="39"/>
      <c r="V32" s="39"/>
      <c r="W32" s="259">
        <f>ROUND(BC94,0)</f>
        <v>0</v>
      </c>
      <c r="X32" s="260"/>
      <c r="Y32" s="260"/>
      <c r="Z32" s="260"/>
      <c r="AA32" s="260"/>
      <c r="AB32" s="260"/>
      <c r="AC32" s="260"/>
      <c r="AD32" s="260"/>
      <c r="AE32" s="260"/>
      <c r="AF32" s="39"/>
      <c r="AG32" s="39"/>
      <c r="AH32" s="39"/>
      <c r="AI32" s="39"/>
      <c r="AJ32" s="39"/>
      <c r="AK32" s="259">
        <v>0</v>
      </c>
      <c r="AL32" s="260"/>
      <c r="AM32" s="260"/>
      <c r="AN32" s="260"/>
      <c r="AO32" s="260"/>
      <c r="AP32" s="39"/>
      <c r="AQ32" s="39"/>
      <c r="AR32" s="40"/>
      <c r="BE32" s="263"/>
    </row>
    <row r="33" spans="2:57" s="2" customFormat="1" ht="14.45" customHeight="1" hidden="1">
      <c r="B33" s="38"/>
      <c r="C33" s="39"/>
      <c r="D33" s="39"/>
      <c r="E33" s="39"/>
      <c r="F33" s="28" t="s">
        <v>49</v>
      </c>
      <c r="G33" s="39"/>
      <c r="H33" s="39"/>
      <c r="I33" s="39"/>
      <c r="J33" s="39"/>
      <c r="K33" s="39"/>
      <c r="L33" s="299">
        <v>0</v>
      </c>
      <c r="M33" s="260"/>
      <c r="N33" s="260"/>
      <c r="O33" s="260"/>
      <c r="P33" s="260"/>
      <c r="Q33" s="39"/>
      <c r="R33" s="39"/>
      <c r="S33" s="39"/>
      <c r="T33" s="39"/>
      <c r="U33" s="39"/>
      <c r="V33" s="39"/>
      <c r="W33" s="259">
        <f>ROUND(BD94,0)</f>
        <v>0</v>
      </c>
      <c r="X33" s="260"/>
      <c r="Y33" s="260"/>
      <c r="Z33" s="260"/>
      <c r="AA33" s="260"/>
      <c r="AB33" s="260"/>
      <c r="AC33" s="260"/>
      <c r="AD33" s="260"/>
      <c r="AE33" s="260"/>
      <c r="AF33" s="39"/>
      <c r="AG33" s="39"/>
      <c r="AH33" s="39"/>
      <c r="AI33" s="39"/>
      <c r="AJ33" s="39"/>
      <c r="AK33" s="259">
        <v>0</v>
      </c>
      <c r="AL33" s="260"/>
      <c r="AM33" s="260"/>
      <c r="AN33" s="260"/>
      <c r="AO33" s="260"/>
      <c r="AP33" s="39"/>
      <c r="AQ33" s="39"/>
      <c r="AR33" s="40"/>
      <c r="BE33" s="263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2"/>
    </row>
    <row r="35" spans="2:44" s="1" customFormat="1" ht="25.9" customHeight="1"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266" t="s">
        <v>52</v>
      </c>
      <c r="Y35" s="267"/>
      <c r="Z35" s="267"/>
      <c r="AA35" s="267"/>
      <c r="AB35" s="267"/>
      <c r="AC35" s="43"/>
      <c r="AD35" s="43"/>
      <c r="AE35" s="43"/>
      <c r="AF35" s="43"/>
      <c r="AG35" s="43"/>
      <c r="AH35" s="43"/>
      <c r="AI35" s="43"/>
      <c r="AJ35" s="43"/>
      <c r="AK35" s="268">
        <f>SUM(AK26:AK33)</f>
        <v>0</v>
      </c>
      <c r="AL35" s="267"/>
      <c r="AM35" s="267"/>
      <c r="AN35" s="267"/>
      <c r="AO35" s="269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54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55</v>
      </c>
      <c r="AI60" s="36"/>
      <c r="AJ60" s="36"/>
      <c r="AK60" s="36"/>
      <c r="AL60" s="36"/>
      <c r="AM60" s="47" t="s">
        <v>56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58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55</v>
      </c>
      <c r="AI75" s="36"/>
      <c r="AJ75" s="36"/>
      <c r="AK75" s="36"/>
      <c r="AL75" s="36"/>
      <c r="AM75" s="47" t="s">
        <v>56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59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19-06B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3" t="str">
        <f>K6</f>
        <v>Multifunkční seminární centrum - Masarykovy tř.37, Opava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Opava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75" t="str">
        <f>IF(AN8="","",AN8)</f>
        <v>5. 2. 2019</v>
      </c>
      <c r="AN87" s="275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25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>Slezská univerzita v Opavě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34</v>
      </c>
      <c r="AJ89" s="34"/>
      <c r="AK89" s="34"/>
      <c r="AL89" s="34"/>
      <c r="AM89" s="271" t="str">
        <f>IF(E17="","",E17)</f>
        <v xml:space="preserve">ing. Václav Č e c h </v>
      </c>
      <c r="AN89" s="272"/>
      <c r="AO89" s="272"/>
      <c r="AP89" s="272"/>
      <c r="AQ89" s="34"/>
      <c r="AR89" s="37"/>
      <c r="AS89" s="276" t="s">
        <v>60</v>
      </c>
      <c r="AT89" s="277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31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37</v>
      </c>
      <c r="AJ90" s="34"/>
      <c r="AK90" s="34"/>
      <c r="AL90" s="34"/>
      <c r="AM90" s="271" t="str">
        <f>IF(E20="","",E20)</f>
        <v>Sandtner Vladimír</v>
      </c>
      <c r="AN90" s="272"/>
      <c r="AO90" s="272"/>
      <c r="AP90" s="272"/>
      <c r="AQ90" s="34"/>
      <c r="AR90" s="37"/>
      <c r="AS90" s="278"/>
      <c r="AT90" s="279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80"/>
      <c r="AT91" s="281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82" t="s">
        <v>61</v>
      </c>
      <c r="D92" s="283"/>
      <c r="E92" s="283"/>
      <c r="F92" s="283"/>
      <c r="G92" s="283"/>
      <c r="H92" s="67"/>
      <c r="I92" s="284" t="s">
        <v>62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63</v>
      </c>
      <c r="AH92" s="283"/>
      <c r="AI92" s="283"/>
      <c r="AJ92" s="283"/>
      <c r="AK92" s="283"/>
      <c r="AL92" s="283"/>
      <c r="AM92" s="283"/>
      <c r="AN92" s="284" t="s">
        <v>64</v>
      </c>
      <c r="AO92" s="283"/>
      <c r="AP92" s="286"/>
      <c r="AQ92" s="68" t="s">
        <v>65</v>
      </c>
      <c r="AR92" s="37"/>
      <c r="AS92" s="69" t="s">
        <v>66</v>
      </c>
      <c r="AT92" s="70" t="s">
        <v>67</v>
      </c>
      <c r="AU92" s="70" t="s">
        <v>68</v>
      </c>
      <c r="AV92" s="70" t="s">
        <v>69</v>
      </c>
      <c r="AW92" s="70" t="s">
        <v>70</v>
      </c>
      <c r="AX92" s="70" t="s">
        <v>71</v>
      </c>
      <c r="AY92" s="70" t="s">
        <v>72</v>
      </c>
      <c r="AZ92" s="70" t="s">
        <v>73</v>
      </c>
      <c r="BA92" s="70" t="s">
        <v>74</v>
      </c>
      <c r="BB92" s="70" t="s">
        <v>75</v>
      </c>
      <c r="BC92" s="70" t="s">
        <v>76</v>
      </c>
      <c r="BD92" s="71" t="s">
        <v>77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78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90">
        <f>ROUND(AG95,0)</f>
        <v>0</v>
      </c>
      <c r="AH94" s="290"/>
      <c r="AI94" s="290"/>
      <c r="AJ94" s="290"/>
      <c r="AK94" s="290"/>
      <c r="AL94" s="290"/>
      <c r="AM94" s="290"/>
      <c r="AN94" s="291">
        <f>SUM(AG94,AT94)</f>
        <v>0</v>
      </c>
      <c r="AO94" s="291"/>
      <c r="AP94" s="291"/>
      <c r="AQ94" s="79" t="s">
        <v>1</v>
      </c>
      <c r="AR94" s="80"/>
      <c r="AS94" s="81">
        <f>ROUND(AS95,0)</f>
        <v>0</v>
      </c>
      <c r="AT94" s="82">
        <f>ROUND(SUM(AV94:AW94),0)</f>
        <v>0</v>
      </c>
      <c r="AU94" s="83">
        <f>ROUND(AU95,5)</f>
        <v>0</v>
      </c>
      <c r="AV94" s="82">
        <f>ROUND(AZ94*L29,0)</f>
        <v>0</v>
      </c>
      <c r="AW94" s="82">
        <f>ROUND(BA94*L30,0)</f>
        <v>0</v>
      </c>
      <c r="AX94" s="82">
        <f>ROUND(BB94*L29,0)</f>
        <v>0</v>
      </c>
      <c r="AY94" s="82">
        <f>ROUND(BC94*L30,0)</f>
        <v>0</v>
      </c>
      <c r="AZ94" s="82">
        <f>ROUND(AZ95,0)</f>
        <v>0</v>
      </c>
      <c r="BA94" s="82">
        <f>ROUND(BA95,0)</f>
        <v>0</v>
      </c>
      <c r="BB94" s="82">
        <f>ROUND(BB95,0)</f>
        <v>0</v>
      </c>
      <c r="BC94" s="82">
        <f>ROUND(BC95,0)</f>
        <v>0</v>
      </c>
      <c r="BD94" s="84">
        <f>ROUND(BD95,0)</f>
        <v>0</v>
      </c>
      <c r="BS94" s="85" t="s">
        <v>79</v>
      </c>
      <c r="BT94" s="85" t="s">
        <v>80</v>
      </c>
      <c r="BU94" s="86" t="s">
        <v>81</v>
      </c>
      <c r="BV94" s="85" t="s">
        <v>82</v>
      </c>
      <c r="BW94" s="85" t="s">
        <v>5</v>
      </c>
      <c r="BX94" s="85" t="s">
        <v>83</v>
      </c>
      <c r="CL94" s="85" t="s">
        <v>1</v>
      </c>
    </row>
    <row r="95" spans="1:91" s="6" customFormat="1" ht="16.5" customHeight="1">
      <c r="A95" s="87" t="s">
        <v>84</v>
      </c>
      <c r="B95" s="88"/>
      <c r="C95" s="89"/>
      <c r="D95" s="289" t="s">
        <v>85</v>
      </c>
      <c r="E95" s="289"/>
      <c r="F95" s="289"/>
      <c r="G95" s="289"/>
      <c r="H95" s="289"/>
      <c r="I95" s="90"/>
      <c r="J95" s="289" t="s">
        <v>86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'01 - Stav.úpravy 1.NP obj...'!J30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8"/>
      <c r="AQ95" s="91" t="s">
        <v>87</v>
      </c>
      <c r="AR95" s="92"/>
      <c r="AS95" s="93">
        <v>0</v>
      </c>
      <c r="AT95" s="94">
        <f>ROUND(SUM(AV95:AW95),0)</f>
        <v>0</v>
      </c>
      <c r="AU95" s="95">
        <f>'01 - Stav.úpravy 1.NP obj...'!P135</f>
        <v>0</v>
      </c>
      <c r="AV95" s="94">
        <f>'01 - Stav.úpravy 1.NP obj...'!J33</f>
        <v>0</v>
      </c>
      <c r="AW95" s="94">
        <f>'01 - Stav.úpravy 1.NP obj...'!J34</f>
        <v>0</v>
      </c>
      <c r="AX95" s="94">
        <f>'01 - Stav.úpravy 1.NP obj...'!J35</f>
        <v>0</v>
      </c>
      <c r="AY95" s="94">
        <f>'01 - Stav.úpravy 1.NP obj...'!J36</f>
        <v>0</v>
      </c>
      <c r="AZ95" s="94">
        <f>'01 - Stav.úpravy 1.NP obj...'!F33</f>
        <v>0</v>
      </c>
      <c r="BA95" s="94">
        <f>'01 - Stav.úpravy 1.NP obj...'!F34</f>
        <v>0</v>
      </c>
      <c r="BB95" s="94">
        <f>'01 - Stav.úpravy 1.NP obj...'!F35</f>
        <v>0</v>
      </c>
      <c r="BC95" s="94">
        <f>'01 - Stav.úpravy 1.NP obj...'!F36</f>
        <v>0</v>
      </c>
      <c r="BD95" s="96">
        <f>'01 - Stav.úpravy 1.NP obj...'!F37</f>
        <v>0</v>
      </c>
      <c r="BT95" s="97" t="s">
        <v>24</v>
      </c>
      <c r="BV95" s="97" t="s">
        <v>82</v>
      </c>
      <c r="BW95" s="97" t="s">
        <v>88</v>
      </c>
      <c r="BX95" s="97" t="s">
        <v>5</v>
      </c>
      <c r="CL95" s="97" t="s">
        <v>1</v>
      </c>
      <c r="CM95" s="97" t="s">
        <v>89</v>
      </c>
    </row>
    <row r="96" spans="2:44" s="1" customFormat="1" ht="30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</row>
    <row r="97" spans="2:44" s="1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7"/>
    </row>
  </sheetData>
  <sheetProtection algorithmName="SHA-512" hashValue="KP4uW25reX+VhqueKfoS0tZe6/O+09uduX/LQXoepe+CuWFCzA/HOx8NJrhUkqZxOOP7kAyLhzNyYH2hPSmrrA==" saltValue="1n4EY3/lVePAsDL8HED9etowMtqBS5ZFM7vziUmr/PxFlkHfJ6cojC0vwIkvRHnXPkPaAZi0tUG2zjhy0Dokn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Stav.úpravy 1.NP obj...'!C2" display="/"/>
  </hyperlinks>
  <printOptions horizontalCentered="1"/>
  <pageMargins left="0.7874015748031497" right="0.07874015748031496" top="0.7874015748031497" bottom="0.3937007874015748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6" t="s">
        <v>88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19"/>
      <c r="AT3" s="16" t="s">
        <v>89</v>
      </c>
    </row>
    <row r="4" spans="2:46" ht="24.95" customHeight="1">
      <c r="B4" s="19"/>
      <c r="D4" s="102" t="s">
        <v>90</v>
      </c>
      <c r="L4" s="19"/>
      <c r="M4" s="10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4" t="s">
        <v>16</v>
      </c>
      <c r="L6" s="19"/>
    </row>
    <row r="7" spans="2:12" ht="16.5" customHeight="1">
      <c r="B7" s="19"/>
      <c r="E7" s="300" t="str">
        <f>'Rekapitulace stavby'!K6</f>
        <v>Multifunkční seminární centrum - Masarykovy tř.37, Opava</v>
      </c>
      <c r="F7" s="301"/>
      <c r="G7" s="301"/>
      <c r="H7" s="301"/>
      <c r="L7" s="19"/>
    </row>
    <row r="8" spans="2:12" s="1" customFormat="1" ht="12" customHeight="1">
      <c r="B8" s="37"/>
      <c r="D8" s="104" t="s">
        <v>91</v>
      </c>
      <c r="I8" s="105"/>
      <c r="L8" s="37"/>
    </row>
    <row r="9" spans="2:12" s="1" customFormat="1" ht="36.95" customHeight="1">
      <c r="B9" s="37"/>
      <c r="E9" s="302" t="s">
        <v>92</v>
      </c>
      <c r="F9" s="303"/>
      <c r="G9" s="303"/>
      <c r="H9" s="303"/>
      <c r="I9" s="105"/>
      <c r="L9" s="37"/>
    </row>
    <row r="10" spans="2:12" s="1" customFormat="1" ht="11.25">
      <c r="B10" s="37"/>
      <c r="I10" s="105"/>
      <c r="L10" s="37"/>
    </row>
    <row r="11" spans="2:12" s="1" customFormat="1" ht="12" customHeight="1">
      <c r="B11" s="37"/>
      <c r="D11" s="104" t="s">
        <v>18</v>
      </c>
      <c r="F11" s="106" t="s">
        <v>1</v>
      </c>
      <c r="I11" s="107" t="s">
        <v>19</v>
      </c>
      <c r="J11" s="106" t="s">
        <v>1</v>
      </c>
      <c r="L11" s="37"/>
    </row>
    <row r="12" spans="2:12" s="1" customFormat="1" ht="12" customHeight="1">
      <c r="B12" s="37"/>
      <c r="D12" s="104" t="s">
        <v>20</v>
      </c>
      <c r="F12" s="106" t="s">
        <v>21</v>
      </c>
      <c r="I12" s="107" t="s">
        <v>22</v>
      </c>
      <c r="J12" s="108" t="str">
        <f>'Rekapitulace stavby'!AN8</f>
        <v>5. 2. 2019</v>
      </c>
      <c r="L12" s="37"/>
    </row>
    <row r="13" spans="2:12" s="1" customFormat="1" ht="10.9" customHeight="1">
      <c r="B13" s="37"/>
      <c r="I13" s="105"/>
      <c r="L13" s="37"/>
    </row>
    <row r="14" spans="2:12" s="1" customFormat="1" ht="12" customHeight="1">
      <c r="B14" s="37"/>
      <c r="D14" s="104" t="s">
        <v>25</v>
      </c>
      <c r="I14" s="107" t="s">
        <v>26</v>
      </c>
      <c r="J14" s="106" t="s">
        <v>27</v>
      </c>
      <c r="L14" s="37"/>
    </row>
    <row r="15" spans="2:12" s="1" customFormat="1" ht="18" customHeight="1">
      <c r="B15" s="37"/>
      <c r="E15" s="106" t="s">
        <v>28</v>
      </c>
      <c r="I15" s="107" t="s">
        <v>29</v>
      </c>
      <c r="J15" s="106" t="s">
        <v>30</v>
      </c>
      <c r="L15" s="37"/>
    </row>
    <row r="16" spans="2:12" s="1" customFormat="1" ht="6.95" customHeight="1">
      <c r="B16" s="37"/>
      <c r="I16" s="105"/>
      <c r="L16" s="37"/>
    </row>
    <row r="17" spans="2:12" s="1" customFormat="1" ht="12" customHeight="1">
      <c r="B17" s="37"/>
      <c r="D17" s="104" t="s">
        <v>31</v>
      </c>
      <c r="I17" s="107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4" t="str">
        <f>'Rekapitulace stavby'!E14</f>
        <v>Vyplň údaj</v>
      </c>
      <c r="F18" s="305"/>
      <c r="G18" s="305"/>
      <c r="H18" s="305"/>
      <c r="I18" s="107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5"/>
      <c r="L19" s="37"/>
    </row>
    <row r="20" spans="2:12" s="1" customFormat="1" ht="12" customHeight="1">
      <c r="B20" s="37"/>
      <c r="D20" s="104" t="s">
        <v>34</v>
      </c>
      <c r="I20" s="107" t="s">
        <v>26</v>
      </c>
      <c r="J20" s="106" t="s">
        <v>35</v>
      </c>
      <c r="L20" s="37"/>
    </row>
    <row r="21" spans="2:12" s="1" customFormat="1" ht="18" customHeight="1">
      <c r="B21" s="37"/>
      <c r="E21" s="106" t="s">
        <v>36</v>
      </c>
      <c r="I21" s="107" t="s">
        <v>29</v>
      </c>
      <c r="J21" s="106" t="s">
        <v>1</v>
      </c>
      <c r="L21" s="37"/>
    </row>
    <row r="22" spans="2:12" s="1" customFormat="1" ht="6.95" customHeight="1">
      <c r="B22" s="37"/>
      <c r="I22" s="105"/>
      <c r="L22" s="37"/>
    </row>
    <row r="23" spans="2:12" s="1" customFormat="1" ht="12" customHeight="1">
      <c r="B23" s="37"/>
      <c r="D23" s="104" t="s">
        <v>37</v>
      </c>
      <c r="I23" s="107" t="s">
        <v>26</v>
      </c>
      <c r="J23" s="106" t="s">
        <v>1</v>
      </c>
      <c r="L23" s="37"/>
    </row>
    <row r="24" spans="2:12" s="1" customFormat="1" ht="18" customHeight="1">
      <c r="B24" s="37"/>
      <c r="E24" s="106" t="s">
        <v>38</v>
      </c>
      <c r="I24" s="107" t="s">
        <v>29</v>
      </c>
      <c r="J24" s="106" t="s">
        <v>1</v>
      </c>
      <c r="L24" s="37"/>
    </row>
    <row r="25" spans="2:12" s="1" customFormat="1" ht="6.95" customHeight="1">
      <c r="B25" s="37"/>
      <c r="I25" s="105"/>
      <c r="L25" s="37"/>
    </row>
    <row r="26" spans="2:12" s="1" customFormat="1" ht="12" customHeight="1">
      <c r="B26" s="37"/>
      <c r="D26" s="104" t="s">
        <v>39</v>
      </c>
      <c r="I26" s="105"/>
      <c r="L26" s="37"/>
    </row>
    <row r="27" spans="2:12" s="7" customFormat="1" ht="16.5" customHeight="1">
      <c r="B27" s="109"/>
      <c r="E27" s="306" t="s">
        <v>1</v>
      </c>
      <c r="F27" s="306"/>
      <c r="G27" s="306"/>
      <c r="H27" s="306"/>
      <c r="I27" s="110"/>
      <c r="L27" s="109"/>
    </row>
    <row r="28" spans="2:12" s="1" customFormat="1" ht="6.95" customHeight="1">
      <c r="B28" s="37"/>
      <c r="I28" s="105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1"/>
      <c r="J29" s="61"/>
      <c r="K29" s="61"/>
      <c r="L29" s="37"/>
    </row>
    <row r="30" spans="2:12" s="1" customFormat="1" ht="25.35" customHeight="1">
      <c r="B30" s="37"/>
      <c r="D30" s="112" t="s">
        <v>40</v>
      </c>
      <c r="I30" s="105"/>
      <c r="J30" s="113">
        <f>ROUND(J135,0)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1"/>
      <c r="J31" s="61"/>
      <c r="K31" s="61"/>
      <c r="L31" s="37"/>
    </row>
    <row r="32" spans="2:12" s="1" customFormat="1" ht="14.45" customHeight="1">
      <c r="B32" s="37"/>
      <c r="F32" s="114" t="s">
        <v>42</v>
      </c>
      <c r="I32" s="115" t="s">
        <v>41</v>
      </c>
      <c r="J32" s="114" t="s">
        <v>43</v>
      </c>
      <c r="L32" s="37"/>
    </row>
    <row r="33" spans="2:12" s="1" customFormat="1" ht="14.45" customHeight="1">
      <c r="B33" s="37"/>
      <c r="D33" s="116" t="s">
        <v>44</v>
      </c>
      <c r="E33" s="104" t="s">
        <v>45</v>
      </c>
      <c r="F33" s="117">
        <f>ROUND((ROUND((SUM(BE135:BE295)),0)+SUM(BE297)),0)</f>
        <v>0</v>
      </c>
      <c r="I33" s="118">
        <v>0.21</v>
      </c>
      <c r="J33" s="117">
        <f>ROUND((ROUND(((SUM(BE135:BE295))*I33),0)+(SUM(BE297)*I33)),0)</f>
        <v>0</v>
      </c>
      <c r="L33" s="37"/>
    </row>
    <row r="34" spans="2:12" s="1" customFormat="1" ht="14.45" customHeight="1">
      <c r="B34" s="37"/>
      <c r="E34" s="104" t="s">
        <v>46</v>
      </c>
      <c r="F34" s="117">
        <f>ROUND((ROUND((SUM(BF135:BF295)),0)+SUM(BF297)),0)</f>
        <v>0</v>
      </c>
      <c r="I34" s="118">
        <v>0.15</v>
      </c>
      <c r="J34" s="117">
        <f>ROUND((ROUND(((SUM(BF135:BF295))*I34),0)+(SUM(BF297)*I34)),0)</f>
        <v>0</v>
      </c>
      <c r="L34" s="37"/>
    </row>
    <row r="35" spans="2:12" s="1" customFormat="1" ht="14.45" customHeight="1" hidden="1">
      <c r="B35" s="37"/>
      <c r="E35" s="104" t="s">
        <v>47</v>
      </c>
      <c r="F35" s="117">
        <f>ROUND((ROUND((SUM(BG135:BG295)),0)+SUM(BG297)),0)</f>
        <v>0</v>
      </c>
      <c r="I35" s="118">
        <v>0.21</v>
      </c>
      <c r="J35" s="117">
        <f>0</f>
        <v>0</v>
      </c>
      <c r="L35" s="37"/>
    </row>
    <row r="36" spans="2:12" s="1" customFormat="1" ht="14.45" customHeight="1" hidden="1">
      <c r="B36" s="37"/>
      <c r="E36" s="104" t="s">
        <v>48</v>
      </c>
      <c r="F36" s="117">
        <f>ROUND((ROUND((SUM(BH135:BH295)),0)+SUM(BH297)),0)</f>
        <v>0</v>
      </c>
      <c r="I36" s="118">
        <v>0.15</v>
      </c>
      <c r="J36" s="117">
        <f>0</f>
        <v>0</v>
      </c>
      <c r="L36" s="37"/>
    </row>
    <row r="37" spans="2:12" s="1" customFormat="1" ht="14.45" customHeight="1" hidden="1">
      <c r="B37" s="37"/>
      <c r="E37" s="104" t="s">
        <v>49</v>
      </c>
      <c r="F37" s="117">
        <f>ROUND((ROUND((SUM(BI135:BI295)),0)+SUM(BI297)),0)</f>
        <v>0</v>
      </c>
      <c r="I37" s="118">
        <v>0</v>
      </c>
      <c r="J37" s="117">
        <f>0</f>
        <v>0</v>
      </c>
      <c r="L37" s="37"/>
    </row>
    <row r="38" spans="2:12" s="1" customFormat="1" ht="6.95" customHeight="1">
      <c r="B38" s="37"/>
      <c r="I38" s="105"/>
      <c r="L38" s="37"/>
    </row>
    <row r="39" spans="2:12" s="1" customFormat="1" ht="25.35" customHeight="1">
      <c r="B39" s="37"/>
      <c r="C39" s="119"/>
      <c r="D39" s="120" t="s">
        <v>50</v>
      </c>
      <c r="E39" s="121"/>
      <c r="F39" s="121"/>
      <c r="G39" s="122" t="s">
        <v>51</v>
      </c>
      <c r="H39" s="123" t="s">
        <v>52</v>
      </c>
      <c r="I39" s="124"/>
      <c r="J39" s="125">
        <f>SUM(J30:J37)</f>
        <v>0</v>
      </c>
      <c r="K39" s="126"/>
      <c r="L39" s="37"/>
    </row>
    <row r="40" spans="2:12" s="1" customFormat="1" ht="14.45" customHeight="1">
      <c r="B40" s="37"/>
      <c r="I40" s="105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27" t="s">
        <v>53</v>
      </c>
      <c r="E50" s="128"/>
      <c r="F50" s="128"/>
      <c r="G50" s="127" t="s">
        <v>54</v>
      </c>
      <c r="H50" s="128"/>
      <c r="I50" s="129"/>
      <c r="J50" s="128"/>
      <c r="K50" s="12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0" t="s">
        <v>55</v>
      </c>
      <c r="E61" s="131"/>
      <c r="F61" s="132" t="s">
        <v>56</v>
      </c>
      <c r="G61" s="130" t="s">
        <v>55</v>
      </c>
      <c r="H61" s="131"/>
      <c r="I61" s="133"/>
      <c r="J61" s="134" t="s">
        <v>56</v>
      </c>
      <c r="K61" s="13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27" t="s">
        <v>57</v>
      </c>
      <c r="E65" s="128"/>
      <c r="F65" s="128"/>
      <c r="G65" s="127" t="s">
        <v>58</v>
      </c>
      <c r="H65" s="128"/>
      <c r="I65" s="129"/>
      <c r="J65" s="128"/>
      <c r="K65" s="12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0" t="s">
        <v>55</v>
      </c>
      <c r="E76" s="131"/>
      <c r="F76" s="132" t="s">
        <v>56</v>
      </c>
      <c r="G76" s="130" t="s">
        <v>55</v>
      </c>
      <c r="H76" s="131"/>
      <c r="I76" s="133"/>
      <c r="J76" s="134" t="s">
        <v>56</v>
      </c>
      <c r="K76" s="131"/>
      <c r="L76" s="37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7"/>
    </row>
    <row r="81" spans="2:12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7"/>
    </row>
    <row r="82" spans="2:12" s="1" customFormat="1" ht="24.95" customHeight="1">
      <c r="B82" s="33"/>
      <c r="C82" s="22" t="s">
        <v>93</v>
      </c>
      <c r="D82" s="34"/>
      <c r="E82" s="34"/>
      <c r="F82" s="34"/>
      <c r="G82" s="34"/>
      <c r="H82" s="34"/>
      <c r="I82" s="105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5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5"/>
      <c r="J84" s="34"/>
      <c r="K84" s="34"/>
      <c r="L84" s="37"/>
    </row>
    <row r="85" spans="2:12" s="1" customFormat="1" ht="16.5" customHeight="1">
      <c r="B85" s="33"/>
      <c r="C85" s="34"/>
      <c r="D85" s="34"/>
      <c r="E85" s="307" t="str">
        <f>E7</f>
        <v>Multifunkční seminární centrum - Masarykovy tř.37, Opava</v>
      </c>
      <c r="F85" s="308"/>
      <c r="G85" s="308"/>
      <c r="H85" s="308"/>
      <c r="I85" s="105"/>
      <c r="J85" s="34"/>
      <c r="K85" s="34"/>
      <c r="L85" s="37"/>
    </row>
    <row r="86" spans="2:12" s="1" customFormat="1" ht="12" customHeight="1">
      <c r="B86" s="33"/>
      <c r="C86" s="28" t="s">
        <v>91</v>
      </c>
      <c r="D86" s="34"/>
      <c r="E86" s="34"/>
      <c r="F86" s="34"/>
      <c r="G86" s="34"/>
      <c r="H86" s="34"/>
      <c r="I86" s="105"/>
      <c r="J86" s="34"/>
      <c r="K86" s="34"/>
      <c r="L86" s="37"/>
    </row>
    <row r="87" spans="2:12" s="1" customFormat="1" ht="16.5" customHeight="1">
      <c r="B87" s="33"/>
      <c r="C87" s="34"/>
      <c r="D87" s="34"/>
      <c r="E87" s="273" t="str">
        <f>E9</f>
        <v>01 - Stav.úpravy 1.NP objektu</v>
      </c>
      <c r="F87" s="309"/>
      <c r="G87" s="309"/>
      <c r="H87" s="309"/>
      <c r="I87" s="105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5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Opava</v>
      </c>
      <c r="G89" s="34"/>
      <c r="H89" s="34"/>
      <c r="I89" s="107" t="s">
        <v>22</v>
      </c>
      <c r="J89" s="60" t="str">
        <f>IF(J12="","",J12)</f>
        <v>5. 2. 2019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5"/>
      <c r="J90" s="34"/>
      <c r="K90" s="34"/>
      <c r="L90" s="37"/>
    </row>
    <row r="91" spans="2:12" s="1" customFormat="1" ht="15.2" customHeight="1">
      <c r="B91" s="33"/>
      <c r="C91" s="28" t="s">
        <v>25</v>
      </c>
      <c r="D91" s="34"/>
      <c r="E91" s="34"/>
      <c r="F91" s="26" t="str">
        <f>E15</f>
        <v>Slezská univerzita v Opavě</v>
      </c>
      <c r="G91" s="34"/>
      <c r="H91" s="34"/>
      <c r="I91" s="107" t="s">
        <v>34</v>
      </c>
      <c r="J91" s="31" t="str">
        <f>E21</f>
        <v xml:space="preserve">ing. Václav Č e c h </v>
      </c>
      <c r="K91" s="34"/>
      <c r="L91" s="37"/>
    </row>
    <row r="92" spans="2:12" s="1" customFormat="1" ht="15.2" customHeight="1">
      <c r="B92" s="33"/>
      <c r="C92" s="28" t="s">
        <v>31</v>
      </c>
      <c r="D92" s="34"/>
      <c r="E92" s="34"/>
      <c r="F92" s="26" t="str">
        <f>IF(E18="","",E18)</f>
        <v>Vyplň údaj</v>
      </c>
      <c r="G92" s="34"/>
      <c r="H92" s="34"/>
      <c r="I92" s="107" t="s">
        <v>37</v>
      </c>
      <c r="J92" s="31" t="str">
        <f>E24</f>
        <v>Sandtner Vladimír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5"/>
      <c r="J93" s="34"/>
      <c r="K93" s="34"/>
      <c r="L93" s="37"/>
    </row>
    <row r="94" spans="2:12" s="1" customFormat="1" ht="29.25" customHeight="1">
      <c r="B94" s="33"/>
      <c r="C94" s="141" t="s">
        <v>94</v>
      </c>
      <c r="D94" s="142"/>
      <c r="E94" s="142"/>
      <c r="F94" s="142"/>
      <c r="G94" s="142"/>
      <c r="H94" s="142"/>
      <c r="I94" s="143"/>
      <c r="J94" s="144" t="s">
        <v>95</v>
      </c>
      <c r="K94" s="14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5"/>
      <c r="J95" s="34"/>
      <c r="K95" s="34"/>
      <c r="L95" s="37"/>
    </row>
    <row r="96" spans="2:47" s="1" customFormat="1" ht="22.9" customHeight="1">
      <c r="B96" s="33"/>
      <c r="C96" s="145" t="s">
        <v>96</v>
      </c>
      <c r="D96" s="34"/>
      <c r="E96" s="34"/>
      <c r="F96" s="34"/>
      <c r="G96" s="34"/>
      <c r="H96" s="34"/>
      <c r="I96" s="105"/>
      <c r="J96" s="78">
        <f>J135</f>
        <v>0</v>
      </c>
      <c r="K96" s="34"/>
      <c r="L96" s="37"/>
      <c r="AU96" s="16" t="s">
        <v>97</v>
      </c>
    </row>
    <row r="97" spans="2:12" s="8" customFormat="1" ht="24.95" customHeight="1">
      <c r="B97" s="146"/>
      <c r="C97" s="147"/>
      <c r="D97" s="148" t="s">
        <v>98</v>
      </c>
      <c r="E97" s="149"/>
      <c r="F97" s="149"/>
      <c r="G97" s="149"/>
      <c r="H97" s="149"/>
      <c r="I97" s="150"/>
      <c r="J97" s="151">
        <f>J136</f>
        <v>0</v>
      </c>
      <c r="K97" s="147"/>
      <c r="L97" s="152"/>
    </row>
    <row r="98" spans="2:12" s="9" customFormat="1" ht="19.9" customHeight="1">
      <c r="B98" s="153"/>
      <c r="C98" s="154"/>
      <c r="D98" s="155" t="s">
        <v>99</v>
      </c>
      <c r="E98" s="156"/>
      <c r="F98" s="156"/>
      <c r="G98" s="156"/>
      <c r="H98" s="156"/>
      <c r="I98" s="157"/>
      <c r="J98" s="158">
        <f>J137</f>
        <v>0</v>
      </c>
      <c r="K98" s="154"/>
      <c r="L98" s="159"/>
    </row>
    <row r="99" spans="2:12" s="9" customFormat="1" ht="19.9" customHeight="1">
      <c r="B99" s="153"/>
      <c r="C99" s="154"/>
      <c r="D99" s="155" t="s">
        <v>100</v>
      </c>
      <c r="E99" s="156"/>
      <c r="F99" s="156"/>
      <c r="G99" s="156"/>
      <c r="H99" s="156"/>
      <c r="I99" s="157"/>
      <c r="J99" s="158">
        <f>J163</f>
        <v>0</v>
      </c>
      <c r="K99" s="154"/>
      <c r="L99" s="159"/>
    </row>
    <row r="100" spans="2:12" s="9" customFormat="1" ht="19.9" customHeight="1">
      <c r="B100" s="153"/>
      <c r="C100" s="154"/>
      <c r="D100" s="155" t="s">
        <v>101</v>
      </c>
      <c r="E100" s="156"/>
      <c r="F100" s="156"/>
      <c r="G100" s="156"/>
      <c r="H100" s="156"/>
      <c r="I100" s="157"/>
      <c r="J100" s="158">
        <f>J182</f>
        <v>0</v>
      </c>
      <c r="K100" s="154"/>
      <c r="L100" s="159"/>
    </row>
    <row r="101" spans="2:12" s="9" customFormat="1" ht="19.9" customHeight="1">
      <c r="B101" s="153"/>
      <c r="C101" s="154"/>
      <c r="D101" s="155" t="s">
        <v>102</v>
      </c>
      <c r="E101" s="156"/>
      <c r="F101" s="156"/>
      <c r="G101" s="156"/>
      <c r="H101" s="156"/>
      <c r="I101" s="157"/>
      <c r="J101" s="158">
        <f>J190</f>
        <v>0</v>
      </c>
      <c r="K101" s="154"/>
      <c r="L101" s="159"/>
    </row>
    <row r="102" spans="2:12" s="9" customFormat="1" ht="19.9" customHeight="1">
      <c r="B102" s="153"/>
      <c r="C102" s="154"/>
      <c r="D102" s="155" t="s">
        <v>103</v>
      </c>
      <c r="E102" s="156"/>
      <c r="F102" s="156"/>
      <c r="G102" s="156"/>
      <c r="H102" s="156"/>
      <c r="I102" s="157"/>
      <c r="J102" s="158">
        <f>J212</f>
        <v>0</v>
      </c>
      <c r="K102" s="154"/>
      <c r="L102" s="159"/>
    </row>
    <row r="103" spans="2:12" s="9" customFormat="1" ht="19.9" customHeight="1">
      <c r="B103" s="153"/>
      <c r="C103" s="154"/>
      <c r="D103" s="155" t="s">
        <v>104</v>
      </c>
      <c r="E103" s="156"/>
      <c r="F103" s="156"/>
      <c r="G103" s="156"/>
      <c r="H103" s="156"/>
      <c r="I103" s="157"/>
      <c r="J103" s="158">
        <f>J219</f>
        <v>0</v>
      </c>
      <c r="K103" s="154"/>
      <c r="L103" s="159"/>
    </row>
    <row r="104" spans="2:12" s="8" customFormat="1" ht="24.95" customHeight="1">
      <c r="B104" s="146"/>
      <c r="C104" s="147"/>
      <c r="D104" s="148" t="s">
        <v>105</v>
      </c>
      <c r="E104" s="149"/>
      <c r="F104" s="149"/>
      <c r="G104" s="149"/>
      <c r="H104" s="149"/>
      <c r="I104" s="150"/>
      <c r="J104" s="151">
        <f>J221</f>
        <v>0</v>
      </c>
      <c r="K104" s="147"/>
      <c r="L104" s="152"/>
    </row>
    <row r="105" spans="2:12" s="9" customFormat="1" ht="19.9" customHeight="1">
      <c r="B105" s="153"/>
      <c r="C105" s="154"/>
      <c r="D105" s="155" t="s">
        <v>106</v>
      </c>
      <c r="E105" s="156"/>
      <c r="F105" s="156"/>
      <c r="G105" s="156"/>
      <c r="H105" s="156"/>
      <c r="I105" s="157"/>
      <c r="J105" s="158">
        <f>J222</f>
        <v>0</v>
      </c>
      <c r="K105" s="154"/>
      <c r="L105" s="159"/>
    </row>
    <row r="106" spans="2:12" s="9" customFormat="1" ht="19.9" customHeight="1">
      <c r="B106" s="153"/>
      <c r="C106" s="154"/>
      <c r="D106" s="155" t="s">
        <v>107</v>
      </c>
      <c r="E106" s="156"/>
      <c r="F106" s="156"/>
      <c r="G106" s="156"/>
      <c r="H106" s="156"/>
      <c r="I106" s="157"/>
      <c r="J106" s="158">
        <f>J224</f>
        <v>0</v>
      </c>
      <c r="K106" s="154"/>
      <c r="L106" s="159"/>
    </row>
    <row r="107" spans="2:12" s="9" customFormat="1" ht="19.9" customHeight="1">
      <c r="B107" s="153"/>
      <c r="C107" s="154"/>
      <c r="D107" s="155" t="s">
        <v>108</v>
      </c>
      <c r="E107" s="156"/>
      <c r="F107" s="156"/>
      <c r="G107" s="156"/>
      <c r="H107" s="156"/>
      <c r="I107" s="157"/>
      <c r="J107" s="158">
        <f>J226</f>
        <v>0</v>
      </c>
      <c r="K107" s="154"/>
      <c r="L107" s="159"/>
    </row>
    <row r="108" spans="2:12" s="9" customFormat="1" ht="19.9" customHeight="1">
      <c r="B108" s="153"/>
      <c r="C108" s="154"/>
      <c r="D108" s="155" t="s">
        <v>109</v>
      </c>
      <c r="E108" s="156"/>
      <c r="F108" s="156"/>
      <c r="G108" s="156"/>
      <c r="H108" s="156"/>
      <c r="I108" s="157"/>
      <c r="J108" s="158">
        <f>J231</f>
        <v>0</v>
      </c>
      <c r="K108" s="154"/>
      <c r="L108" s="159"/>
    </row>
    <row r="109" spans="2:12" s="9" customFormat="1" ht="19.9" customHeight="1">
      <c r="B109" s="153"/>
      <c r="C109" s="154"/>
      <c r="D109" s="155" t="s">
        <v>110</v>
      </c>
      <c r="E109" s="156"/>
      <c r="F109" s="156"/>
      <c r="G109" s="156"/>
      <c r="H109" s="156"/>
      <c r="I109" s="157"/>
      <c r="J109" s="158">
        <f>J240</f>
        <v>0</v>
      </c>
      <c r="K109" s="154"/>
      <c r="L109" s="159"/>
    </row>
    <row r="110" spans="2:12" s="9" customFormat="1" ht="19.9" customHeight="1">
      <c r="B110" s="153"/>
      <c r="C110" s="154"/>
      <c r="D110" s="155" t="s">
        <v>111</v>
      </c>
      <c r="E110" s="156"/>
      <c r="F110" s="156"/>
      <c r="G110" s="156"/>
      <c r="H110" s="156"/>
      <c r="I110" s="157"/>
      <c r="J110" s="158">
        <f>J252</f>
        <v>0</v>
      </c>
      <c r="K110" s="154"/>
      <c r="L110" s="159"/>
    </row>
    <row r="111" spans="2:12" s="9" customFormat="1" ht="19.9" customHeight="1">
      <c r="B111" s="153"/>
      <c r="C111" s="154"/>
      <c r="D111" s="155" t="s">
        <v>112</v>
      </c>
      <c r="E111" s="156"/>
      <c r="F111" s="156"/>
      <c r="G111" s="156"/>
      <c r="H111" s="156"/>
      <c r="I111" s="157"/>
      <c r="J111" s="158">
        <f>J274</f>
        <v>0</v>
      </c>
      <c r="K111" s="154"/>
      <c r="L111" s="159"/>
    </row>
    <row r="112" spans="2:12" s="8" customFormat="1" ht="24.95" customHeight="1">
      <c r="B112" s="146"/>
      <c r="C112" s="147"/>
      <c r="D112" s="148" t="s">
        <v>113</v>
      </c>
      <c r="E112" s="149"/>
      <c r="F112" s="149"/>
      <c r="G112" s="149"/>
      <c r="H112" s="149"/>
      <c r="I112" s="150"/>
      <c r="J112" s="151">
        <f>J290</f>
        <v>0</v>
      </c>
      <c r="K112" s="147"/>
      <c r="L112" s="152"/>
    </row>
    <row r="113" spans="2:12" s="9" customFormat="1" ht="19.9" customHeight="1">
      <c r="B113" s="153"/>
      <c r="C113" s="154"/>
      <c r="D113" s="155" t="s">
        <v>114</v>
      </c>
      <c r="E113" s="156"/>
      <c r="F113" s="156"/>
      <c r="G113" s="156"/>
      <c r="H113" s="156"/>
      <c r="I113" s="157"/>
      <c r="J113" s="158">
        <f>J291</f>
        <v>0</v>
      </c>
      <c r="K113" s="154"/>
      <c r="L113" s="159"/>
    </row>
    <row r="114" spans="2:12" s="9" customFormat="1" ht="19.9" customHeight="1">
      <c r="B114" s="153"/>
      <c r="C114" s="154"/>
      <c r="D114" s="155" t="s">
        <v>115</v>
      </c>
      <c r="E114" s="156"/>
      <c r="F114" s="156"/>
      <c r="G114" s="156"/>
      <c r="H114" s="156"/>
      <c r="I114" s="157"/>
      <c r="J114" s="158">
        <f>J293</f>
        <v>0</v>
      </c>
      <c r="K114" s="154"/>
      <c r="L114" s="159"/>
    </row>
    <row r="115" spans="2:12" s="8" customFormat="1" ht="21.75" customHeight="1">
      <c r="B115" s="146"/>
      <c r="C115" s="147"/>
      <c r="D115" s="160" t="s">
        <v>116</v>
      </c>
      <c r="E115" s="147"/>
      <c r="F115" s="147"/>
      <c r="G115" s="147"/>
      <c r="H115" s="147"/>
      <c r="I115" s="161"/>
      <c r="J115" s="162">
        <f>J296</f>
        <v>0</v>
      </c>
      <c r="K115" s="147"/>
      <c r="L115" s="152"/>
    </row>
    <row r="116" spans="2:12" s="1" customFormat="1" ht="21.75" customHeight="1">
      <c r="B116" s="33"/>
      <c r="C116" s="34"/>
      <c r="D116" s="34"/>
      <c r="E116" s="34"/>
      <c r="F116" s="34"/>
      <c r="G116" s="34"/>
      <c r="H116" s="34"/>
      <c r="I116" s="105"/>
      <c r="J116" s="34"/>
      <c r="K116" s="34"/>
      <c r="L116" s="37"/>
    </row>
    <row r="117" spans="2:12" s="1" customFormat="1" ht="6.95" customHeight="1">
      <c r="B117" s="48"/>
      <c r="C117" s="49"/>
      <c r="D117" s="49"/>
      <c r="E117" s="49"/>
      <c r="F117" s="49"/>
      <c r="G117" s="49"/>
      <c r="H117" s="49"/>
      <c r="I117" s="137"/>
      <c r="J117" s="49"/>
      <c r="K117" s="49"/>
      <c r="L117" s="37"/>
    </row>
    <row r="121" spans="2:12" s="1" customFormat="1" ht="6.95" customHeight="1">
      <c r="B121" s="50"/>
      <c r="C121" s="51"/>
      <c r="D121" s="51"/>
      <c r="E121" s="51"/>
      <c r="F121" s="51"/>
      <c r="G121" s="51"/>
      <c r="H121" s="51"/>
      <c r="I121" s="140"/>
      <c r="J121" s="51"/>
      <c r="K121" s="51"/>
      <c r="L121" s="37"/>
    </row>
    <row r="122" spans="2:12" s="1" customFormat="1" ht="24.95" customHeight="1">
      <c r="B122" s="33"/>
      <c r="C122" s="22" t="s">
        <v>117</v>
      </c>
      <c r="D122" s="34"/>
      <c r="E122" s="34"/>
      <c r="F122" s="34"/>
      <c r="G122" s="34"/>
      <c r="H122" s="34"/>
      <c r="I122" s="105"/>
      <c r="J122" s="34"/>
      <c r="K122" s="34"/>
      <c r="L122" s="37"/>
    </row>
    <row r="123" spans="2:12" s="1" customFormat="1" ht="6.95" customHeight="1">
      <c r="B123" s="33"/>
      <c r="C123" s="34"/>
      <c r="D123" s="34"/>
      <c r="E123" s="34"/>
      <c r="F123" s="34"/>
      <c r="G123" s="34"/>
      <c r="H123" s="34"/>
      <c r="I123" s="105"/>
      <c r="J123" s="34"/>
      <c r="K123" s="34"/>
      <c r="L123" s="37"/>
    </row>
    <row r="124" spans="2:12" s="1" customFormat="1" ht="12" customHeight="1">
      <c r="B124" s="33"/>
      <c r="C124" s="28" t="s">
        <v>16</v>
      </c>
      <c r="D124" s="34"/>
      <c r="E124" s="34"/>
      <c r="F124" s="34"/>
      <c r="G124" s="34"/>
      <c r="H124" s="34"/>
      <c r="I124" s="105"/>
      <c r="J124" s="34"/>
      <c r="K124" s="34"/>
      <c r="L124" s="37"/>
    </row>
    <row r="125" spans="2:12" s="1" customFormat="1" ht="16.5" customHeight="1">
      <c r="B125" s="33"/>
      <c r="C125" s="34"/>
      <c r="D125" s="34"/>
      <c r="E125" s="307" t="str">
        <f>E7</f>
        <v>Multifunkční seminární centrum - Masarykovy tř.37, Opava</v>
      </c>
      <c r="F125" s="308"/>
      <c r="G125" s="308"/>
      <c r="H125" s="308"/>
      <c r="I125" s="105"/>
      <c r="J125" s="34"/>
      <c r="K125" s="34"/>
      <c r="L125" s="37"/>
    </row>
    <row r="126" spans="2:12" s="1" customFormat="1" ht="12" customHeight="1">
      <c r="B126" s="33"/>
      <c r="C126" s="28" t="s">
        <v>91</v>
      </c>
      <c r="D126" s="34"/>
      <c r="E126" s="34"/>
      <c r="F126" s="34"/>
      <c r="G126" s="34"/>
      <c r="H126" s="34"/>
      <c r="I126" s="105"/>
      <c r="J126" s="34"/>
      <c r="K126" s="34"/>
      <c r="L126" s="37"/>
    </row>
    <row r="127" spans="2:12" s="1" customFormat="1" ht="16.5" customHeight="1">
      <c r="B127" s="33"/>
      <c r="C127" s="34"/>
      <c r="D127" s="34"/>
      <c r="E127" s="273" t="str">
        <f>E9</f>
        <v>01 - Stav.úpravy 1.NP objektu</v>
      </c>
      <c r="F127" s="309"/>
      <c r="G127" s="309"/>
      <c r="H127" s="309"/>
      <c r="I127" s="105"/>
      <c r="J127" s="34"/>
      <c r="K127" s="34"/>
      <c r="L127" s="37"/>
    </row>
    <row r="128" spans="2:12" s="1" customFormat="1" ht="6.95" customHeight="1">
      <c r="B128" s="33"/>
      <c r="C128" s="34"/>
      <c r="D128" s="34"/>
      <c r="E128" s="34"/>
      <c r="F128" s="34"/>
      <c r="G128" s="34"/>
      <c r="H128" s="34"/>
      <c r="I128" s="105"/>
      <c r="J128" s="34"/>
      <c r="K128" s="34"/>
      <c r="L128" s="37"/>
    </row>
    <row r="129" spans="2:12" s="1" customFormat="1" ht="12" customHeight="1">
      <c r="B129" s="33"/>
      <c r="C129" s="28" t="s">
        <v>20</v>
      </c>
      <c r="D129" s="34"/>
      <c r="E129" s="34"/>
      <c r="F129" s="26" t="str">
        <f>F12</f>
        <v>Opava</v>
      </c>
      <c r="G129" s="34"/>
      <c r="H129" s="34"/>
      <c r="I129" s="107" t="s">
        <v>22</v>
      </c>
      <c r="J129" s="60" t="str">
        <f>IF(J12="","",J12)</f>
        <v>5. 2. 2019</v>
      </c>
      <c r="K129" s="34"/>
      <c r="L129" s="37"/>
    </row>
    <row r="130" spans="2:12" s="1" customFormat="1" ht="6.95" customHeight="1">
      <c r="B130" s="33"/>
      <c r="C130" s="34"/>
      <c r="D130" s="34"/>
      <c r="E130" s="34"/>
      <c r="F130" s="34"/>
      <c r="G130" s="34"/>
      <c r="H130" s="34"/>
      <c r="I130" s="105"/>
      <c r="J130" s="34"/>
      <c r="K130" s="34"/>
      <c r="L130" s="37"/>
    </row>
    <row r="131" spans="2:12" s="1" customFormat="1" ht="15.2" customHeight="1">
      <c r="B131" s="33"/>
      <c r="C131" s="28" t="s">
        <v>25</v>
      </c>
      <c r="D131" s="34"/>
      <c r="E131" s="34"/>
      <c r="F131" s="26" t="str">
        <f>E15</f>
        <v>Slezská univerzita v Opavě</v>
      </c>
      <c r="G131" s="34"/>
      <c r="H131" s="34"/>
      <c r="I131" s="107" t="s">
        <v>34</v>
      </c>
      <c r="J131" s="31" t="str">
        <f>E21</f>
        <v xml:space="preserve">ing. Václav Č e c h </v>
      </c>
      <c r="K131" s="34"/>
      <c r="L131" s="37"/>
    </row>
    <row r="132" spans="2:12" s="1" customFormat="1" ht="15.2" customHeight="1">
      <c r="B132" s="33"/>
      <c r="C132" s="28" t="s">
        <v>31</v>
      </c>
      <c r="D132" s="34"/>
      <c r="E132" s="34"/>
      <c r="F132" s="26" t="str">
        <f>IF(E18="","",E18)</f>
        <v>Vyplň údaj</v>
      </c>
      <c r="G132" s="34"/>
      <c r="H132" s="34"/>
      <c r="I132" s="107" t="s">
        <v>37</v>
      </c>
      <c r="J132" s="31" t="str">
        <f>E24</f>
        <v>Sandtner Vladimír</v>
      </c>
      <c r="K132" s="34"/>
      <c r="L132" s="37"/>
    </row>
    <row r="133" spans="2:12" s="1" customFormat="1" ht="10.35" customHeight="1">
      <c r="B133" s="33"/>
      <c r="C133" s="34"/>
      <c r="D133" s="34"/>
      <c r="E133" s="34"/>
      <c r="F133" s="34"/>
      <c r="G133" s="34"/>
      <c r="H133" s="34"/>
      <c r="I133" s="105"/>
      <c r="J133" s="34"/>
      <c r="K133" s="34"/>
      <c r="L133" s="37"/>
    </row>
    <row r="134" spans="2:20" s="10" customFormat="1" ht="29.25" customHeight="1">
      <c r="B134" s="163"/>
      <c r="C134" s="164" t="s">
        <v>118</v>
      </c>
      <c r="D134" s="165" t="s">
        <v>65</v>
      </c>
      <c r="E134" s="165" t="s">
        <v>61</v>
      </c>
      <c r="F134" s="165" t="s">
        <v>62</v>
      </c>
      <c r="G134" s="165" t="s">
        <v>119</v>
      </c>
      <c r="H134" s="165" t="s">
        <v>120</v>
      </c>
      <c r="I134" s="166" t="s">
        <v>121</v>
      </c>
      <c r="J134" s="167" t="s">
        <v>95</v>
      </c>
      <c r="K134" s="168" t="s">
        <v>122</v>
      </c>
      <c r="L134" s="169"/>
      <c r="M134" s="69" t="s">
        <v>1</v>
      </c>
      <c r="N134" s="70" t="s">
        <v>44</v>
      </c>
      <c r="O134" s="70" t="s">
        <v>123</v>
      </c>
      <c r="P134" s="70" t="s">
        <v>124</v>
      </c>
      <c r="Q134" s="70" t="s">
        <v>125</v>
      </c>
      <c r="R134" s="70" t="s">
        <v>126</v>
      </c>
      <c r="S134" s="70" t="s">
        <v>127</v>
      </c>
      <c r="T134" s="71" t="s">
        <v>128</v>
      </c>
    </row>
    <row r="135" spans="2:63" s="1" customFormat="1" ht="22.9" customHeight="1">
      <c r="B135" s="33"/>
      <c r="C135" s="76" t="s">
        <v>129</v>
      </c>
      <c r="D135" s="34"/>
      <c r="E135" s="34"/>
      <c r="F135" s="34"/>
      <c r="G135" s="34"/>
      <c r="H135" s="34"/>
      <c r="I135" s="105"/>
      <c r="J135" s="170">
        <f>BK135</f>
        <v>0</v>
      </c>
      <c r="K135" s="34"/>
      <c r="L135" s="37"/>
      <c r="M135" s="72"/>
      <c r="N135" s="73"/>
      <c r="O135" s="73"/>
      <c r="P135" s="171">
        <f>P136+P221+P290+P296</f>
        <v>0</v>
      </c>
      <c r="Q135" s="73"/>
      <c r="R135" s="171">
        <f>R136+R221+R290+R296</f>
        <v>5.6860801599999995</v>
      </c>
      <c r="S135" s="73"/>
      <c r="T135" s="172">
        <f>T136+T221+T290+T296</f>
        <v>5.750405</v>
      </c>
      <c r="AT135" s="16" t="s">
        <v>79</v>
      </c>
      <c r="AU135" s="16" t="s">
        <v>97</v>
      </c>
      <c r="BK135" s="173">
        <f>BK136+BK221+BK290+BK296</f>
        <v>0</v>
      </c>
    </row>
    <row r="136" spans="2:63" s="11" customFormat="1" ht="25.9" customHeight="1">
      <c r="B136" s="174"/>
      <c r="C136" s="175"/>
      <c r="D136" s="176" t="s">
        <v>79</v>
      </c>
      <c r="E136" s="177" t="s">
        <v>130</v>
      </c>
      <c r="F136" s="177" t="s">
        <v>131</v>
      </c>
      <c r="G136" s="175"/>
      <c r="H136" s="175"/>
      <c r="I136" s="178"/>
      <c r="J136" s="162">
        <f>BK136</f>
        <v>0</v>
      </c>
      <c r="K136" s="175"/>
      <c r="L136" s="179"/>
      <c r="M136" s="180"/>
      <c r="N136" s="181"/>
      <c r="O136" s="181"/>
      <c r="P136" s="182">
        <f>P137+P163+P182+P190+P212+P219</f>
        <v>0</v>
      </c>
      <c r="Q136" s="181"/>
      <c r="R136" s="182">
        <f>R137+R163+R182+R190+R212+R219</f>
        <v>2.83349216</v>
      </c>
      <c r="S136" s="181"/>
      <c r="T136" s="183">
        <f>T137+T163+T182+T190+T212+T219</f>
        <v>4.7763</v>
      </c>
      <c r="AR136" s="184" t="s">
        <v>24</v>
      </c>
      <c r="AT136" s="185" t="s">
        <v>79</v>
      </c>
      <c r="AU136" s="185" t="s">
        <v>80</v>
      </c>
      <c r="AY136" s="184" t="s">
        <v>132</v>
      </c>
      <c r="BK136" s="186">
        <f>BK137+BK163+BK182+BK190+BK212+BK219</f>
        <v>0</v>
      </c>
    </row>
    <row r="137" spans="2:63" s="11" customFormat="1" ht="22.9" customHeight="1">
      <c r="B137" s="174"/>
      <c r="C137" s="175"/>
      <c r="D137" s="176" t="s">
        <v>79</v>
      </c>
      <c r="E137" s="187" t="s">
        <v>133</v>
      </c>
      <c r="F137" s="187" t="s">
        <v>134</v>
      </c>
      <c r="G137" s="175"/>
      <c r="H137" s="175"/>
      <c r="I137" s="178"/>
      <c r="J137" s="188">
        <f>BK137</f>
        <v>0</v>
      </c>
      <c r="K137" s="175"/>
      <c r="L137" s="179"/>
      <c r="M137" s="180"/>
      <c r="N137" s="181"/>
      <c r="O137" s="181"/>
      <c r="P137" s="182">
        <f>SUM(P138:P162)</f>
        <v>0</v>
      </c>
      <c r="Q137" s="181"/>
      <c r="R137" s="182">
        <f>SUM(R138:R162)</f>
        <v>2.34789516</v>
      </c>
      <c r="S137" s="181"/>
      <c r="T137" s="183">
        <f>SUM(T138:T162)</f>
        <v>0</v>
      </c>
      <c r="AR137" s="184" t="s">
        <v>24</v>
      </c>
      <c r="AT137" s="185" t="s">
        <v>79</v>
      </c>
      <c r="AU137" s="185" t="s">
        <v>24</v>
      </c>
      <c r="AY137" s="184" t="s">
        <v>132</v>
      </c>
      <c r="BK137" s="186">
        <f>SUM(BK138:BK162)</f>
        <v>0</v>
      </c>
    </row>
    <row r="138" spans="2:65" s="1" customFormat="1" ht="24" customHeight="1">
      <c r="B138" s="33"/>
      <c r="C138" s="189" t="s">
        <v>24</v>
      </c>
      <c r="D138" s="189" t="s">
        <v>135</v>
      </c>
      <c r="E138" s="190" t="s">
        <v>136</v>
      </c>
      <c r="F138" s="191" t="s">
        <v>137</v>
      </c>
      <c r="G138" s="192" t="s">
        <v>138</v>
      </c>
      <c r="H138" s="193">
        <v>6.628</v>
      </c>
      <c r="I138" s="194"/>
      <c r="J138" s="195">
        <f>ROUND(I138*H138,1)</f>
        <v>0</v>
      </c>
      <c r="K138" s="191" t="s">
        <v>139</v>
      </c>
      <c r="L138" s="37"/>
      <c r="M138" s="196" t="s">
        <v>1</v>
      </c>
      <c r="N138" s="197" t="s">
        <v>45</v>
      </c>
      <c r="O138" s="65"/>
      <c r="P138" s="198">
        <f>O138*H138</f>
        <v>0</v>
      </c>
      <c r="Q138" s="198">
        <v>0.10325</v>
      </c>
      <c r="R138" s="198">
        <f>Q138*H138</f>
        <v>0.684341</v>
      </c>
      <c r="S138" s="198">
        <v>0</v>
      </c>
      <c r="T138" s="199">
        <f>S138*H138</f>
        <v>0</v>
      </c>
      <c r="AR138" s="200" t="s">
        <v>140</v>
      </c>
      <c r="AT138" s="200" t="s">
        <v>135</v>
      </c>
      <c r="AU138" s="200" t="s">
        <v>89</v>
      </c>
      <c r="AY138" s="16" t="s">
        <v>132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6" t="s">
        <v>24</v>
      </c>
      <c r="BK138" s="201">
        <f>ROUND(I138*H138,1)</f>
        <v>0</v>
      </c>
      <c r="BL138" s="16" t="s">
        <v>140</v>
      </c>
      <c r="BM138" s="200" t="s">
        <v>141</v>
      </c>
    </row>
    <row r="139" spans="2:51" s="12" customFormat="1" ht="11.25">
      <c r="B139" s="202"/>
      <c r="C139" s="203"/>
      <c r="D139" s="204" t="s">
        <v>142</v>
      </c>
      <c r="E139" s="205" t="s">
        <v>1</v>
      </c>
      <c r="F139" s="206" t="s">
        <v>143</v>
      </c>
      <c r="G139" s="203"/>
      <c r="H139" s="207">
        <v>6.628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142</v>
      </c>
      <c r="AU139" s="213" t="s">
        <v>89</v>
      </c>
      <c r="AV139" s="12" t="s">
        <v>89</v>
      </c>
      <c r="AW139" s="12" t="s">
        <v>33</v>
      </c>
      <c r="AX139" s="12" t="s">
        <v>24</v>
      </c>
      <c r="AY139" s="213" t="s">
        <v>132</v>
      </c>
    </row>
    <row r="140" spans="2:65" s="1" customFormat="1" ht="24" customHeight="1">
      <c r="B140" s="33"/>
      <c r="C140" s="189" t="s">
        <v>89</v>
      </c>
      <c r="D140" s="189" t="s">
        <v>135</v>
      </c>
      <c r="E140" s="190" t="s">
        <v>144</v>
      </c>
      <c r="F140" s="191" t="s">
        <v>145</v>
      </c>
      <c r="G140" s="192" t="s">
        <v>146</v>
      </c>
      <c r="H140" s="193">
        <v>4.8</v>
      </c>
      <c r="I140" s="194"/>
      <c r="J140" s="195">
        <f>ROUND(I140*H140,1)</f>
        <v>0</v>
      </c>
      <c r="K140" s="191" t="s">
        <v>139</v>
      </c>
      <c r="L140" s="37"/>
      <c r="M140" s="196" t="s">
        <v>1</v>
      </c>
      <c r="N140" s="197" t="s">
        <v>45</v>
      </c>
      <c r="O140" s="65"/>
      <c r="P140" s="198">
        <f>O140*H140</f>
        <v>0</v>
      </c>
      <c r="Q140" s="198">
        <v>0.00012</v>
      </c>
      <c r="R140" s="198">
        <f>Q140*H140</f>
        <v>0.000576</v>
      </c>
      <c r="S140" s="198">
        <v>0</v>
      </c>
      <c r="T140" s="199">
        <f>S140*H140</f>
        <v>0</v>
      </c>
      <c r="AR140" s="200" t="s">
        <v>140</v>
      </c>
      <c r="AT140" s="200" t="s">
        <v>135</v>
      </c>
      <c r="AU140" s="200" t="s">
        <v>89</v>
      </c>
      <c r="AY140" s="16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6" t="s">
        <v>24</v>
      </c>
      <c r="BK140" s="201">
        <f>ROUND(I140*H140,1)</f>
        <v>0</v>
      </c>
      <c r="BL140" s="16" t="s">
        <v>140</v>
      </c>
      <c r="BM140" s="200" t="s">
        <v>147</v>
      </c>
    </row>
    <row r="141" spans="2:51" s="12" customFormat="1" ht="11.25">
      <c r="B141" s="202"/>
      <c r="C141" s="203"/>
      <c r="D141" s="204" t="s">
        <v>142</v>
      </c>
      <c r="E141" s="205" t="s">
        <v>1</v>
      </c>
      <c r="F141" s="206" t="s">
        <v>148</v>
      </c>
      <c r="G141" s="203"/>
      <c r="H141" s="207">
        <v>4.8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142</v>
      </c>
      <c r="AU141" s="213" t="s">
        <v>89</v>
      </c>
      <c r="AV141" s="12" t="s">
        <v>89</v>
      </c>
      <c r="AW141" s="12" t="s">
        <v>33</v>
      </c>
      <c r="AX141" s="12" t="s">
        <v>24</v>
      </c>
      <c r="AY141" s="213" t="s">
        <v>132</v>
      </c>
    </row>
    <row r="142" spans="2:65" s="1" customFormat="1" ht="24" customHeight="1">
      <c r="B142" s="33"/>
      <c r="C142" s="189" t="s">
        <v>133</v>
      </c>
      <c r="D142" s="189" t="s">
        <v>135</v>
      </c>
      <c r="E142" s="190" t="s">
        <v>149</v>
      </c>
      <c r="F142" s="191" t="s">
        <v>150</v>
      </c>
      <c r="G142" s="192" t="s">
        <v>146</v>
      </c>
      <c r="H142" s="193">
        <v>4.5</v>
      </c>
      <c r="I142" s="194"/>
      <c r="J142" s="195">
        <f>ROUND(I142*H142,1)</f>
        <v>0</v>
      </c>
      <c r="K142" s="191" t="s">
        <v>139</v>
      </c>
      <c r="L142" s="37"/>
      <c r="M142" s="196" t="s">
        <v>1</v>
      </c>
      <c r="N142" s="197" t="s">
        <v>45</v>
      </c>
      <c r="O142" s="65"/>
      <c r="P142" s="198">
        <f>O142*H142</f>
        <v>0</v>
      </c>
      <c r="Q142" s="198">
        <v>0.00012</v>
      </c>
      <c r="R142" s="198">
        <f>Q142*H142</f>
        <v>0.00054</v>
      </c>
      <c r="S142" s="198">
        <v>0</v>
      </c>
      <c r="T142" s="199">
        <f>S142*H142</f>
        <v>0</v>
      </c>
      <c r="AR142" s="200" t="s">
        <v>140</v>
      </c>
      <c r="AT142" s="200" t="s">
        <v>135</v>
      </c>
      <c r="AU142" s="200" t="s">
        <v>89</v>
      </c>
      <c r="AY142" s="16" t="s">
        <v>132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6" t="s">
        <v>24</v>
      </c>
      <c r="BK142" s="201">
        <f>ROUND(I142*H142,1)</f>
        <v>0</v>
      </c>
      <c r="BL142" s="16" t="s">
        <v>140</v>
      </c>
      <c r="BM142" s="200" t="s">
        <v>151</v>
      </c>
    </row>
    <row r="143" spans="2:51" s="12" customFormat="1" ht="11.25">
      <c r="B143" s="202"/>
      <c r="C143" s="203"/>
      <c r="D143" s="204" t="s">
        <v>142</v>
      </c>
      <c r="E143" s="205" t="s">
        <v>1</v>
      </c>
      <c r="F143" s="206" t="s">
        <v>152</v>
      </c>
      <c r="G143" s="203"/>
      <c r="H143" s="207">
        <v>4.5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142</v>
      </c>
      <c r="AU143" s="213" t="s">
        <v>89</v>
      </c>
      <c r="AV143" s="12" t="s">
        <v>89</v>
      </c>
      <c r="AW143" s="12" t="s">
        <v>33</v>
      </c>
      <c r="AX143" s="12" t="s">
        <v>24</v>
      </c>
      <c r="AY143" s="213" t="s">
        <v>132</v>
      </c>
    </row>
    <row r="144" spans="2:65" s="1" customFormat="1" ht="24" customHeight="1">
      <c r="B144" s="33"/>
      <c r="C144" s="189" t="s">
        <v>140</v>
      </c>
      <c r="D144" s="189" t="s">
        <v>135</v>
      </c>
      <c r="E144" s="190" t="s">
        <v>153</v>
      </c>
      <c r="F144" s="191" t="s">
        <v>154</v>
      </c>
      <c r="G144" s="192" t="s">
        <v>155</v>
      </c>
      <c r="H144" s="193">
        <v>1</v>
      </c>
      <c r="I144" s="194"/>
      <c r="J144" s="195">
        <f>ROUND(I144*H144,1)</f>
        <v>0</v>
      </c>
      <c r="K144" s="191" t="s">
        <v>139</v>
      </c>
      <c r="L144" s="37"/>
      <c r="M144" s="196" t="s">
        <v>1</v>
      </c>
      <c r="N144" s="197" t="s">
        <v>45</v>
      </c>
      <c r="O144" s="65"/>
      <c r="P144" s="198">
        <f>O144*H144</f>
        <v>0</v>
      </c>
      <c r="Q144" s="198">
        <v>0.03963</v>
      </c>
      <c r="R144" s="198">
        <f>Q144*H144</f>
        <v>0.03963</v>
      </c>
      <c r="S144" s="198">
        <v>0</v>
      </c>
      <c r="T144" s="199">
        <f>S144*H144</f>
        <v>0</v>
      </c>
      <c r="AR144" s="200" t="s">
        <v>140</v>
      </c>
      <c r="AT144" s="200" t="s">
        <v>135</v>
      </c>
      <c r="AU144" s="200" t="s">
        <v>89</v>
      </c>
      <c r="AY144" s="16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6" t="s">
        <v>24</v>
      </c>
      <c r="BK144" s="201">
        <f>ROUND(I144*H144,1)</f>
        <v>0</v>
      </c>
      <c r="BL144" s="16" t="s">
        <v>140</v>
      </c>
      <c r="BM144" s="200" t="s">
        <v>156</v>
      </c>
    </row>
    <row r="145" spans="2:51" s="12" customFormat="1" ht="11.25">
      <c r="B145" s="202"/>
      <c r="C145" s="203"/>
      <c r="D145" s="204" t="s">
        <v>142</v>
      </c>
      <c r="E145" s="205" t="s">
        <v>1</v>
      </c>
      <c r="F145" s="206" t="s">
        <v>157</v>
      </c>
      <c r="G145" s="203"/>
      <c r="H145" s="207">
        <v>1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142</v>
      </c>
      <c r="AU145" s="213" t="s">
        <v>89</v>
      </c>
      <c r="AV145" s="12" t="s">
        <v>89</v>
      </c>
      <c r="AW145" s="12" t="s">
        <v>33</v>
      </c>
      <c r="AX145" s="12" t="s">
        <v>24</v>
      </c>
      <c r="AY145" s="213" t="s">
        <v>132</v>
      </c>
    </row>
    <row r="146" spans="2:65" s="1" customFormat="1" ht="16.5" customHeight="1">
      <c r="B146" s="33"/>
      <c r="C146" s="189" t="s">
        <v>158</v>
      </c>
      <c r="D146" s="189" t="s">
        <v>135</v>
      </c>
      <c r="E146" s="190" t="s">
        <v>159</v>
      </c>
      <c r="F146" s="191" t="s">
        <v>160</v>
      </c>
      <c r="G146" s="192" t="s">
        <v>138</v>
      </c>
      <c r="H146" s="193">
        <v>2.2</v>
      </c>
      <c r="I146" s="194"/>
      <c r="J146" s="195">
        <f>ROUND(I146*H146,1)</f>
        <v>0</v>
      </c>
      <c r="K146" s="191" t="s">
        <v>139</v>
      </c>
      <c r="L146" s="37"/>
      <c r="M146" s="196" t="s">
        <v>1</v>
      </c>
      <c r="N146" s="197" t="s">
        <v>45</v>
      </c>
      <c r="O146" s="65"/>
      <c r="P146" s="198">
        <f>O146*H146</f>
        <v>0</v>
      </c>
      <c r="Q146" s="198">
        <v>0.26723</v>
      </c>
      <c r="R146" s="198">
        <f>Q146*H146</f>
        <v>0.5879060000000002</v>
      </c>
      <c r="S146" s="198">
        <v>0</v>
      </c>
      <c r="T146" s="199">
        <f>S146*H146</f>
        <v>0</v>
      </c>
      <c r="AR146" s="200" t="s">
        <v>140</v>
      </c>
      <c r="AT146" s="200" t="s">
        <v>135</v>
      </c>
      <c r="AU146" s="200" t="s">
        <v>89</v>
      </c>
      <c r="AY146" s="16" t="s">
        <v>132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6" t="s">
        <v>24</v>
      </c>
      <c r="BK146" s="201">
        <f>ROUND(I146*H146,1)</f>
        <v>0</v>
      </c>
      <c r="BL146" s="16" t="s">
        <v>140</v>
      </c>
      <c r="BM146" s="200" t="s">
        <v>161</v>
      </c>
    </row>
    <row r="147" spans="2:51" s="12" customFormat="1" ht="11.25">
      <c r="B147" s="202"/>
      <c r="C147" s="203"/>
      <c r="D147" s="204" t="s">
        <v>142</v>
      </c>
      <c r="E147" s="205" t="s">
        <v>1</v>
      </c>
      <c r="F147" s="206" t="s">
        <v>162</v>
      </c>
      <c r="G147" s="203"/>
      <c r="H147" s="207">
        <v>0.63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142</v>
      </c>
      <c r="AU147" s="213" t="s">
        <v>89</v>
      </c>
      <c r="AV147" s="12" t="s">
        <v>89</v>
      </c>
      <c r="AW147" s="12" t="s">
        <v>33</v>
      </c>
      <c r="AX147" s="12" t="s">
        <v>80</v>
      </c>
      <c r="AY147" s="213" t="s">
        <v>132</v>
      </c>
    </row>
    <row r="148" spans="2:51" s="12" customFormat="1" ht="11.25">
      <c r="B148" s="202"/>
      <c r="C148" s="203"/>
      <c r="D148" s="204" t="s">
        <v>142</v>
      </c>
      <c r="E148" s="205" t="s">
        <v>1</v>
      </c>
      <c r="F148" s="206" t="s">
        <v>163</v>
      </c>
      <c r="G148" s="203"/>
      <c r="H148" s="207">
        <v>1.57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142</v>
      </c>
      <c r="AU148" s="213" t="s">
        <v>89</v>
      </c>
      <c r="AV148" s="12" t="s">
        <v>89</v>
      </c>
      <c r="AW148" s="12" t="s">
        <v>33</v>
      </c>
      <c r="AX148" s="12" t="s">
        <v>80</v>
      </c>
      <c r="AY148" s="213" t="s">
        <v>132</v>
      </c>
    </row>
    <row r="149" spans="2:51" s="13" customFormat="1" ht="11.25">
      <c r="B149" s="214"/>
      <c r="C149" s="215"/>
      <c r="D149" s="204" t="s">
        <v>142</v>
      </c>
      <c r="E149" s="216" t="s">
        <v>1</v>
      </c>
      <c r="F149" s="217" t="s">
        <v>164</v>
      </c>
      <c r="G149" s="215"/>
      <c r="H149" s="218">
        <v>2.2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142</v>
      </c>
      <c r="AU149" s="224" t="s">
        <v>89</v>
      </c>
      <c r="AV149" s="13" t="s">
        <v>140</v>
      </c>
      <c r="AW149" s="13" t="s">
        <v>33</v>
      </c>
      <c r="AX149" s="13" t="s">
        <v>24</v>
      </c>
      <c r="AY149" s="224" t="s">
        <v>132</v>
      </c>
    </row>
    <row r="150" spans="2:65" s="1" customFormat="1" ht="24" customHeight="1">
      <c r="B150" s="33"/>
      <c r="C150" s="189" t="s">
        <v>165</v>
      </c>
      <c r="D150" s="189" t="s">
        <v>135</v>
      </c>
      <c r="E150" s="190" t="s">
        <v>166</v>
      </c>
      <c r="F150" s="191" t="s">
        <v>167</v>
      </c>
      <c r="G150" s="192" t="s">
        <v>168</v>
      </c>
      <c r="H150" s="193">
        <v>0.143</v>
      </c>
      <c r="I150" s="194"/>
      <c r="J150" s="195">
        <f>ROUND(I150*H150,1)</f>
        <v>0</v>
      </c>
      <c r="K150" s="191" t="s">
        <v>139</v>
      </c>
      <c r="L150" s="37"/>
      <c r="M150" s="196" t="s">
        <v>1</v>
      </c>
      <c r="N150" s="197" t="s">
        <v>45</v>
      </c>
      <c r="O150" s="65"/>
      <c r="P150" s="198">
        <f>O150*H150</f>
        <v>0</v>
      </c>
      <c r="Q150" s="198">
        <v>1.09</v>
      </c>
      <c r="R150" s="198">
        <f>Q150*H150</f>
        <v>0.15587</v>
      </c>
      <c r="S150" s="198">
        <v>0</v>
      </c>
      <c r="T150" s="199">
        <f>S150*H150</f>
        <v>0</v>
      </c>
      <c r="AR150" s="200" t="s">
        <v>140</v>
      </c>
      <c r="AT150" s="200" t="s">
        <v>135</v>
      </c>
      <c r="AU150" s="200" t="s">
        <v>89</v>
      </c>
      <c r="AY150" s="16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6" t="s">
        <v>24</v>
      </c>
      <c r="BK150" s="201">
        <f>ROUND(I150*H150,1)</f>
        <v>0</v>
      </c>
      <c r="BL150" s="16" t="s">
        <v>140</v>
      </c>
      <c r="BM150" s="200" t="s">
        <v>169</v>
      </c>
    </row>
    <row r="151" spans="2:51" s="12" customFormat="1" ht="11.25">
      <c r="B151" s="202"/>
      <c r="C151" s="203"/>
      <c r="D151" s="204" t="s">
        <v>142</v>
      </c>
      <c r="E151" s="205" t="s">
        <v>1</v>
      </c>
      <c r="F151" s="206" t="s">
        <v>170</v>
      </c>
      <c r="G151" s="203"/>
      <c r="H151" s="207">
        <v>0.093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142</v>
      </c>
      <c r="AU151" s="213" t="s">
        <v>89</v>
      </c>
      <c r="AV151" s="12" t="s">
        <v>89</v>
      </c>
      <c r="AW151" s="12" t="s">
        <v>33</v>
      </c>
      <c r="AX151" s="12" t="s">
        <v>80</v>
      </c>
      <c r="AY151" s="213" t="s">
        <v>132</v>
      </c>
    </row>
    <row r="152" spans="2:51" s="12" customFormat="1" ht="11.25">
      <c r="B152" s="202"/>
      <c r="C152" s="203"/>
      <c r="D152" s="204" t="s">
        <v>142</v>
      </c>
      <c r="E152" s="205" t="s">
        <v>1</v>
      </c>
      <c r="F152" s="206" t="s">
        <v>171</v>
      </c>
      <c r="G152" s="203"/>
      <c r="H152" s="207">
        <v>0.05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142</v>
      </c>
      <c r="AU152" s="213" t="s">
        <v>89</v>
      </c>
      <c r="AV152" s="12" t="s">
        <v>89</v>
      </c>
      <c r="AW152" s="12" t="s">
        <v>33</v>
      </c>
      <c r="AX152" s="12" t="s">
        <v>80</v>
      </c>
      <c r="AY152" s="213" t="s">
        <v>132</v>
      </c>
    </row>
    <row r="153" spans="2:51" s="13" customFormat="1" ht="11.25">
      <c r="B153" s="214"/>
      <c r="C153" s="215"/>
      <c r="D153" s="204" t="s">
        <v>142</v>
      </c>
      <c r="E153" s="216" t="s">
        <v>1</v>
      </c>
      <c r="F153" s="217" t="s">
        <v>164</v>
      </c>
      <c r="G153" s="215"/>
      <c r="H153" s="218">
        <v>0.143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142</v>
      </c>
      <c r="AU153" s="224" t="s">
        <v>89</v>
      </c>
      <c r="AV153" s="13" t="s">
        <v>140</v>
      </c>
      <c r="AW153" s="13" t="s">
        <v>33</v>
      </c>
      <c r="AX153" s="13" t="s">
        <v>24</v>
      </c>
      <c r="AY153" s="224" t="s">
        <v>132</v>
      </c>
    </row>
    <row r="154" spans="2:65" s="1" customFormat="1" ht="16.5" customHeight="1">
      <c r="B154" s="33"/>
      <c r="C154" s="189" t="s">
        <v>172</v>
      </c>
      <c r="D154" s="189" t="s">
        <v>135</v>
      </c>
      <c r="E154" s="190" t="s">
        <v>173</v>
      </c>
      <c r="F154" s="191" t="s">
        <v>174</v>
      </c>
      <c r="G154" s="192" t="s">
        <v>175</v>
      </c>
      <c r="H154" s="193">
        <v>0.158</v>
      </c>
      <c r="I154" s="194"/>
      <c r="J154" s="195">
        <f>ROUND(I154*H154,1)</f>
        <v>0</v>
      </c>
      <c r="K154" s="191" t="s">
        <v>139</v>
      </c>
      <c r="L154" s="37"/>
      <c r="M154" s="196" t="s">
        <v>1</v>
      </c>
      <c r="N154" s="197" t="s">
        <v>45</v>
      </c>
      <c r="O154" s="65"/>
      <c r="P154" s="198">
        <f>O154*H154</f>
        <v>0</v>
      </c>
      <c r="Q154" s="198">
        <v>1.94302</v>
      </c>
      <c r="R154" s="198">
        <f>Q154*H154</f>
        <v>0.30699716</v>
      </c>
      <c r="S154" s="198">
        <v>0</v>
      </c>
      <c r="T154" s="199">
        <f>S154*H154</f>
        <v>0</v>
      </c>
      <c r="AR154" s="200" t="s">
        <v>140</v>
      </c>
      <c r="AT154" s="200" t="s">
        <v>135</v>
      </c>
      <c r="AU154" s="200" t="s">
        <v>89</v>
      </c>
      <c r="AY154" s="16" t="s">
        <v>132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6" t="s">
        <v>24</v>
      </c>
      <c r="BK154" s="201">
        <f>ROUND(I154*H154,1)</f>
        <v>0</v>
      </c>
      <c r="BL154" s="16" t="s">
        <v>140</v>
      </c>
      <c r="BM154" s="200" t="s">
        <v>176</v>
      </c>
    </row>
    <row r="155" spans="2:51" s="12" customFormat="1" ht="11.25">
      <c r="B155" s="202"/>
      <c r="C155" s="203"/>
      <c r="D155" s="204" t="s">
        <v>142</v>
      </c>
      <c r="E155" s="205" t="s">
        <v>1</v>
      </c>
      <c r="F155" s="206" t="s">
        <v>177</v>
      </c>
      <c r="G155" s="203"/>
      <c r="H155" s="207">
        <v>0.158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142</v>
      </c>
      <c r="AU155" s="213" t="s">
        <v>89</v>
      </c>
      <c r="AV155" s="12" t="s">
        <v>89</v>
      </c>
      <c r="AW155" s="12" t="s">
        <v>33</v>
      </c>
      <c r="AX155" s="12" t="s">
        <v>24</v>
      </c>
      <c r="AY155" s="213" t="s">
        <v>132</v>
      </c>
    </row>
    <row r="156" spans="2:65" s="1" customFormat="1" ht="24" customHeight="1">
      <c r="B156" s="33"/>
      <c r="C156" s="189" t="s">
        <v>178</v>
      </c>
      <c r="D156" s="189" t="s">
        <v>135</v>
      </c>
      <c r="E156" s="190" t="s">
        <v>179</v>
      </c>
      <c r="F156" s="191" t="s">
        <v>180</v>
      </c>
      <c r="G156" s="192" t="s">
        <v>155</v>
      </c>
      <c r="H156" s="193">
        <v>4</v>
      </c>
      <c r="I156" s="194"/>
      <c r="J156" s="195">
        <f>ROUND(I156*H156,1)</f>
        <v>0</v>
      </c>
      <c r="K156" s="191" t="s">
        <v>139</v>
      </c>
      <c r="L156" s="37"/>
      <c r="M156" s="196" t="s">
        <v>1</v>
      </c>
      <c r="N156" s="197" t="s">
        <v>45</v>
      </c>
      <c r="O156" s="65"/>
      <c r="P156" s="198">
        <f>O156*H156</f>
        <v>0</v>
      </c>
      <c r="Q156" s="198">
        <v>0.00565</v>
      </c>
      <c r="R156" s="198">
        <f>Q156*H156</f>
        <v>0.0226</v>
      </c>
      <c r="S156" s="198">
        <v>0</v>
      </c>
      <c r="T156" s="199">
        <f>S156*H156</f>
        <v>0</v>
      </c>
      <c r="AR156" s="200" t="s">
        <v>140</v>
      </c>
      <c r="AT156" s="200" t="s">
        <v>135</v>
      </c>
      <c r="AU156" s="200" t="s">
        <v>89</v>
      </c>
      <c r="AY156" s="16" t="s">
        <v>132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6" t="s">
        <v>24</v>
      </c>
      <c r="BK156" s="201">
        <f>ROUND(I156*H156,1)</f>
        <v>0</v>
      </c>
      <c r="BL156" s="16" t="s">
        <v>140</v>
      </c>
      <c r="BM156" s="200" t="s">
        <v>181</v>
      </c>
    </row>
    <row r="157" spans="2:65" s="1" customFormat="1" ht="24" customHeight="1">
      <c r="B157" s="33"/>
      <c r="C157" s="189" t="s">
        <v>182</v>
      </c>
      <c r="D157" s="189" t="s">
        <v>135</v>
      </c>
      <c r="E157" s="190" t="s">
        <v>183</v>
      </c>
      <c r="F157" s="191" t="s">
        <v>184</v>
      </c>
      <c r="G157" s="192" t="s">
        <v>138</v>
      </c>
      <c r="H157" s="193">
        <v>1.8</v>
      </c>
      <c r="I157" s="194"/>
      <c r="J157" s="195">
        <f>ROUND(I157*H157,1)</f>
        <v>0</v>
      </c>
      <c r="K157" s="191" t="s">
        <v>139</v>
      </c>
      <c r="L157" s="37"/>
      <c r="M157" s="196" t="s">
        <v>1</v>
      </c>
      <c r="N157" s="197" t="s">
        <v>45</v>
      </c>
      <c r="O157" s="65"/>
      <c r="P157" s="198">
        <f>O157*H157</f>
        <v>0</v>
      </c>
      <c r="Q157" s="198">
        <v>0.17818</v>
      </c>
      <c r="R157" s="198">
        <f>Q157*H157</f>
        <v>0.320724</v>
      </c>
      <c r="S157" s="198">
        <v>0</v>
      </c>
      <c r="T157" s="199">
        <f>S157*H157</f>
        <v>0</v>
      </c>
      <c r="AR157" s="200" t="s">
        <v>140</v>
      </c>
      <c r="AT157" s="200" t="s">
        <v>135</v>
      </c>
      <c r="AU157" s="200" t="s">
        <v>89</v>
      </c>
      <c r="AY157" s="16" t="s">
        <v>132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6" t="s">
        <v>24</v>
      </c>
      <c r="BK157" s="201">
        <f>ROUND(I157*H157,1)</f>
        <v>0</v>
      </c>
      <c r="BL157" s="16" t="s">
        <v>140</v>
      </c>
      <c r="BM157" s="200" t="s">
        <v>185</v>
      </c>
    </row>
    <row r="158" spans="2:51" s="12" customFormat="1" ht="11.25">
      <c r="B158" s="202"/>
      <c r="C158" s="203"/>
      <c r="D158" s="204" t="s">
        <v>142</v>
      </c>
      <c r="E158" s="205" t="s">
        <v>1</v>
      </c>
      <c r="F158" s="206" t="s">
        <v>186</v>
      </c>
      <c r="G158" s="203"/>
      <c r="H158" s="207">
        <v>0.42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142</v>
      </c>
      <c r="AU158" s="213" t="s">
        <v>89</v>
      </c>
      <c r="AV158" s="12" t="s">
        <v>89</v>
      </c>
      <c r="AW158" s="12" t="s">
        <v>33</v>
      </c>
      <c r="AX158" s="12" t="s">
        <v>80</v>
      </c>
      <c r="AY158" s="213" t="s">
        <v>132</v>
      </c>
    </row>
    <row r="159" spans="2:51" s="12" customFormat="1" ht="11.25">
      <c r="B159" s="202"/>
      <c r="C159" s="203"/>
      <c r="D159" s="204" t="s">
        <v>142</v>
      </c>
      <c r="E159" s="205" t="s">
        <v>1</v>
      </c>
      <c r="F159" s="206" t="s">
        <v>187</v>
      </c>
      <c r="G159" s="203"/>
      <c r="H159" s="207">
        <v>1.38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142</v>
      </c>
      <c r="AU159" s="213" t="s">
        <v>89</v>
      </c>
      <c r="AV159" s="12" t="s">
        <v>89</v>
      </c>
      <c r="AW159" s="12" t="s">
        <v>33</v>
      </c>
      <c r="AX159" s="12" t="s">
        <v>80</v>
      </c>
      <c r="AY159" s="213" t="s">
        <v>132</v>
      </c>
    </row>
    <row r="160" spans="2:51" s="13" customFormat="1" ht="11.25">
      <c r="B160" s="214"/>
      <c r="C160" s="215"/>
      <c r="D160" s="204" t="s">
        <v>142</v>
      </c>
      <c r="E160" s="216" t="s">
        <v>1</v>
      </c>
      <c r="F160" s="217" t="s">
        <v>164</v>
      </c>
      <c r="G160" s="215"/>
      <c r="H160" s="218">
        <v>1.8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142</v>
      </c>
      <c r="AU160" s="224" t="s">
        <v>89</v>
      </c>
      <c r="AV160" s="13" t="s">
        <v>140</v>
      </c>
      <c r="AW160" s="13" t="s">
        <v>33</v>
      </c>
      <c r="AX160" s="13" t="s">
        <v>24</v>
      </c>
      <c r="AY160" s="224" t="s">
        <v>132</v>
      </c>
    </row>
    <row r="161" spans="2:65" s="1" customFormat="1" ht="24" customHeight="1">
      <c r="B161" s="33"/>
      <c r="C161" s="189" t="s">
        <v>188</v>
      </c>
      <c r="D161" s="189" t="s">
        <v>135</v>
      </c>
      <c r="E161" s="190" t="s">
        <v>189</v>
      </c>
      <c r="F161" s="191" t="s">
        <v>190</v>
      </c>
      <c r="G161" s="192" t="s">
        <v>138</v>
      </c>
      <c r="H161" s="193">
        <v>2.1</v>
      </c>
      <c r="I161" s="194"/>
      <c r="J161" s="195">
        <f>ROUND(I161*H161,1)</f>
        <v>0</v>
      </c>
      <c r="K161" s="191" t="s">
        <v>139</v>
      </c>
      <c r="L161" s="37"/>
      <c r="M161" s="196" t="s">
        <v>1</v>
      </c>
      <c r="N161" s="197" t="s">
        <v>45</v>
      </c>
      <c r="O161" s="65"/>
      <c r="P161" s="198">
        <f>O161*H161</f>
        <v>0</v>
      </c>
      <c r="Q161" s="198">
        <v>0.10891</v>
      </c>
      <c r="R161" s="198">
        <f>Q161*H161</f>
        <v>0.22871100000000003</v>
      </c>
      <c r="S161" s="198">
        <v>0</v>
      </c>
      <c r="T161" s="199">
        <f>S161*H161</f>
        <v>0</v>
      </c>
      <c r="AR161" s="200" t="s">
        <v>140</v>
      </c>
      <c r="AT161" s="200" t="s">
        <v>135</v>
      </c>
      <c r="AU161" s="200" t="s">
        <v>89</v>
      </c>
      <c r="AY161" s="16" t="s">
        <v>132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6" t="s">
        <v>24</v>
      </c>
      <c r="BK161" s="201">
        <f>ROUND(I161*H161,1)</f>
        <v>0</v>
      </c>
      <c r="BL161" s="16" t="s">
        <v>140</v>
      </c>
      <c r="BM161" s="200" t="s">
        <v>191</v>
      </c>
    </row>
    <row r="162" spans="2:51" s="12" customFormat="1" ht="11.25">
      <c r="B162" s="202"/>
      <c r="C162" s="203"/>
      <c r="D162" s="204" t="s">
        <v>142</v>
      </c>
      <c r="E162" s="205" t="s">
        <v>1</v>
      </c>
      <c r="F162" s="206" t="s">
        <v>192</v>
      </c>
      <c r="G162" s="203"/>
      <c r="H162" s="207">
        <v>2.1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142</v>
      </c>
      <c r="AU162" s="213" t="s">
        <v>89</v>
      </c>
      <c r="AV162" s="12" t="s">
        <v>89</v>
      </c>
      <c r="AW162" s="12" t="s">
        <v>33</v>
      </c>
      <c r="AX162" s="12" t="s">
        <v>24</v>
      </c>
      <c r="AY162" s="213" t="s">
        <v>132</v>
      </c>
    </row>
    <row r="163" spans="2:63" s="11" customFormat="1" ht="22.9" customHeight="1">
      <c r="B163" s="174"/>
      <c r="C163" s="175"/>
      <c r="D163" s="176" t="s">
        <v>79</v>
      </c>
      <c r="E163" s="187" t="s">
        <v>165</v>
      </c>
      <c r="F163" s="187" t="s">
        <v>193</v>
      </c>
      <c r="G163" s="175"/>
      <c r="H163" s="175"/>
      <c r="I163" s="178"/>
      <c r="J163" s="188">
        <f>BK163</f>
        <v>0</v>
      </c>
      <c r="K163" s="175"/>
      <c r="L163" s="179"/>
      <c r="M163" s="180"/>
      <c r="N163" s="181"/>
      <c r="O163" s="181"/>
      <c r="P163" s="182">
        <f>SUM(P164:P181)</f>
        <v>0</v>
      </c>
      <c r="Q163" s="181"/>
      <c r="R163" s="182">
        <f>SUM(R164:R181)</f>
        <v>0.466485</v>
      </c>
      <c r="S163" s="181"/>
      <c r="T163" s="183">
        <f>SUM(T164:T181)</f>
        <v>0</v>
      </c>
      <c r="AR163" s="184" t="s">
        <v>24</v>
      </c>
      <c r="AT163" s="185" t="s">
        <v>79</v>
      </c>
      <c r="AU163" s="185" t="s">
        <v>24</v>
      </c>
      <c r="AY163" s="184" t="s">
        <v>132</v>
      </c>
      <c r="BK163" s="186">
        <f>SUM(BK164:BK181)</f>
        <v>0</v>
      </c>
    </row>
    <row r="164" spans="2:65" s="1" customFormat="1" ht="24" customHeight="1">
      <c r="B164" s="33"/>
      <c r="C164" s="189" t="s">
        <v>194</v>
      </c>
      <c r="D164" s="189" t="s">
        <v>135</v>
      </c>
      <c r="E164" s="190" t="s">
        <v>195</v>
      </c>
      <c r="F164" s="191" t="s">
        <v>196</v>
      </c>
      <c r="G164" s="192" t="s">
        <v>138</v>
      </c>
      <c r="H164" s="193">
        <v>5.4</v>
      </c>
      <c r="I164" s="194"/>
      <c r="J164" s="195">
        <f>ROUND(I164*H164,1)</f>
        <v>0</v>
      </c>
      <c r="K164" s="191" t="s">
        <v>139</v>
      </c>
      <c r="L164" s="37"/>
      <c r="M164" s="196" t="s">
        <v>1</v>
      </c>
      <c r="N164" s="197" t="s">
        <v>45</v>
      </c>
      <c r="O164" s="65"/>
      <c r="P164" s="198">
        <f>O164*H164</f>
        <v>0</v>
      </c>
      <c r="Q164" s="198">
        <v>0.03358</v>
      </c>
      <c r="R164" s="198">
        <f>Q164*H164</f>
        <v>0.181332</v>
      </c>
      <c r="S164" s="198">
        <v>0</v>
      </c>
      <c r="T164" s="199">
        <f>S164*H164</f>
        <v>0</v>
      </c>
      <c r="AR164" s="200" t="s">
        <v>140</v>
      </c>
      <c r="AT164" s="200" t="s">
        <v>135</v>
      </c>
      <c r="AU164" s="200" t="s">
        <v>89</v>
      </c>
      <c r="AY164" s="16" t="s">
        <v>132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6" t="s">
        <v>24</v>
      </c>
      <c r="BK164" s="201">
        <f>ROUND(I164*H164,1)</f>
        <v>0</v>
      </c>
      <c r="BL164" s="16" t="s">
        <v>140</v>
      </c>
      <c r="BM164" s="200" t="s">
        <v>197</v>
      </c>
    </row>
    <row r="165" spans="2:51" s="12" customFormat="1" ht="11.25">
      <c r="B165" s="202"/>
      <c r="C165" s="203"/>
      <c r="D165" s="204" t="s">
        <v>142</v>
      </c>
      <c r="E165" s="205" t="s">
        <v>1</v>
      </c>
      <c r="F165" s="206" t="s">
        <v>198</v>
      </c>
      <c r="G165" s="203"/>
      <c r="H165" s="207">
        <v>4.657</v>
      </c>
      <c r="I165" s="208"/>
      <c r="J165" s="203"/>
      <c r="K165" s="203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142</v>
      </c>
      <c r="AU165" s="213" t="s">
        <v>89</v>
      </c>
      <c r="AV165" s="12" t="s">
        <v>89</v>
      </c>
      <c r="AW165" s="12" t="s">
        <v>33</v>
      </c>
      <c r="AX165" s="12" t="s">
        <v>80</v>
      </c>
      <c r="AY165" s="213" t="s">
        <v>132</v>
      </c>
    </row>
    <row r="166" spans="2:51" s="12" customFormat="1" ht="11.25">
      <c r="B166" s="202"/>
      <c r="C166" s="203"/>
      <c r="D166" s="204" t="s">
        <v>142</v>
      </c>
      <c r="E166" s="205" t="s">
        <v>1</v>
      </c>
      <c r="F166" s="206" t="s">
        <v>199</v>
      </c>
      <c r="G166" s="203"/>
      <c r="H166" s="207">
        <v>0.743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142</v>
      </c>
      <c r="AU166" s="213" t="s">
        <v>89</v>
      </c>
      <c r="AV166" s="12" t="s">
        <v>89</v>
      </c>
      <c r="AW166" s="12" t="s">
        <v>33</v>
      </c>
      <c r="AX166" s="12" t="s">
        <v>80</v>
      </c>
      <c r="AY166" s="213" t="s">
        <v>132</v>
      </c>
    </row>
    <row r="167" spans="2:51" s="13" customFormat="1" ht="11.25">
      <c r="B167" s="214"/>
      <c r="C167" s="215"/>
      <c r="D167" s="204" t="s">
        <v>142</v>
      </c>
      <c r="E167" s="216" t="s">
        <v>1</v>
      </c>
      <c r="F167" s="217" t="s">
        <v>164</v>
      </c>
      <c r="G167" s="215"/>
      <c r="H167" s="218">
        <v>5.4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142</v>
      </c>
      <c r="AU167" s="224" t="s">
        <v>89</v>
      </c>
      <c r="AV167" s="13" t="s">
        <v>140</v>
      </c>
      <c r="AW167" s="13" t="s">
        <v>33</v>
      </c>
      <c r="AX167" s="13" t="s">
        <v>24</v>
      </c>
      <c r="AY167" s="224" t="s">
        <v>132</v>
      </c>
    </row>
    <row r="168" spans="2:65" s="1" customFormat="1" ht="24" customHeight="1">
      <c r="B168" s="33"/>
      <c r="C168" s="189" t="s">
        <v>200</v>
      </c>
      <c r="D168" s="189" t="s">
        <v>135</v>
      </c>
      <c r="E168" s="190" t="s">
        <v>201</v>
      </c>
      <c r="F168" s="191" t="s">
        <v>202</v>
      </c>
      <c r="G168" s="192" t="s">
        <v>138</v>
      </c>
      <c r="H168" s="193">
        <v>16</v>
      </c>
      <c r="I168" s="194"/>
      <c r="J168" s="195">
        <f>ROUND(I168*H168,1)</f>
        <v>0</v>
      </c>
      <c r="K168" s="191" t="s">
        <v>139</v>
      </c>
      <c r="L168" s="37"/>
      <c r="M168" s="196" t="s">
        <v>1</v>
      </c>
      <c r="N168" s="197" t="s">
        <v>45</v>
      </c>
      <c r="O168" s="65"/>
      <c r="P168" s="198">
        <f>O168*H168</f>
        <v>0</v>
      </c>
      <c r="Q168" s="198">
        <v>0.00026</v>
      </c>
      <c r="R168" s="198">
        <f>Q168*H168</f>
        <v>0.00416</v>
      </c>
      <c r="S168" s="198">
        <v>0</v>
      </c>
      <c r="T168" s="199">
        <f>S168*H168</f>
        <v>0</v>
      </c>
      <c r="AR168" s="200" t="s">
        <v>140</v>
      </c>
      <c r="AT168" s="200" t="s">
        <v>135</v>
      </c>
      <c r="AU168" s="200" t="s">
        <v>89</v>
      </c>
      <c r="AY168" s="16" t="s">
        <v>132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6" t="s">
        <v>24</v>
      </c>
      <c r="BK168" s="201">
        <f>ROUND(I168*H168,1)</f>
        <v>0</v>
      </c>
      <c r="BL168" s="16" t="s">
        <v>140</v>
      </c>
      <c r="BM168" s="200" t="s">
        <v>203</v>
      </c>
    </row>
    <row r="169" spans="2:51" s="12" customFormat="1" ht="11.25">
      <c r="B169" s="202"/>
      <c r="C169" s="203"/>
      <c r="D169" s="204" t="s">
        <v>142</v>
      </c>
      <c r="E169" s="205" t="s">
        <v>1</v>
      </c>
      <c r="F169" s="206" t="s">
        <v>204</v>
      </c>
      <c r="G169" s="203"/>
      <c r="H169" s="207">
        <v>13.3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142</v>
      </c>
      <c r="AU169" s="213" t="s">
        <v>89</v>
      </c>
      <c r="AV169" s="12" t="s">
        <v>89</v>
      </c>
      <c r="AW169" s="12" t="s">
        <v>33</v>
      </c>
      <c r="AX169" s="12" t="s">
        <v>80</v>
      </c>
      <c r="AY169" s="213" t="s">
        <v>132</v>
      </c>
    </row>
    <row r="170" spans="2:51" s="12" customFormat="1" ht="11.25">
      <c r="B170" s="202"/>
      <c r="C170" s="203"/>
      <c r="D170" s="204" t="s">
        <v>142</v>
      </c>
      <c r="E170" s="205" t="s">
        <v>1</v>
      </c>
      <c r="F170" s="206" t="s">
        <v>205</v>
      </c>
      <c r="G170" s="203"/>
      <c r="H170" s="207">
        <v>2.7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142</v>
      </c>
      <c r="AU170" s="213" t="s">
        <v>89</v>
      </c>
      <c r="AV170" s="12" t="s">
        <v>89</v>
      </c>
      <c r="AW170" s="12" t="s">
        <v>33</v>
      </c>
      <c r="AX170" s="12" t="s">
        <v>80</v>
      </c>
      <c r="AY170" s="213" t="s">
        <v>132</v>
      </c>
    </row>
    <row r="171" spans="2:51" s="13" customFormat="1" ht="11.25">
      <c r="B171" s="214"/>
      <c r="C171" s="215"/>
      <c r="D171" s="204" t="s">
        <v>142</v>
      </c>
      <c r="E171" s="216" t="s">
        <v>1</v>
      </c>
      <c r="F171" s="217" t="s">
        <v>164</v>
      </c>
      <c r="G171" s="215"/>
      <c r="H171" s="218">
        <v>16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142</v>
      </c>
      <c r="AU171" s="224" t="s">
        <v>89</v>
      </c>
      <c r="AV171" s="13" t="s">
        <v>140</v>
      </c>
      <c r="AW171" s="13" t="s">
        <v>33</v>
      </c>
      <c r="AX171" s="13" t="s">
        <v>24</v>
      </c>
      <c r="AY171" s="224" t="s">
        <v>132</v>
      </c>
    </row>
    <row r="172" spans="2:65" s="1" customFormat="1" ht="24" customHeight="1">
      <c r="B172" s="33"/>
      <c r="C172" s="189" t="s">
        <v>206</v>
      </c>
      <c r="D172" s="189" t="s">
        <v>135</v>
      </c>
      <c r="E172" s="190" t="s">
        <v>207</v>
      </c>
      <c r="F172" s="191" t="s">
        <v>208</v>
      </c>
      <c r="G172" s="192" t="s">
        <v>138</v>
      </c>
      <c r="H172" s="193">
        <v>16</v>
      </c>
      <c r="I172" s="194"/>
      <c r="J172" s="195">
        <f>ROUND(I172*H172,1)</f>
        <v>0</v>
      </c>
      <c r="K172" s="191" t="s">
        <v>139</v>
      </c>
      <c r="L172" s="37"/>
      <c r="M172" s="196" t="s">
        <v>1</v>
      </c>
      <c r="N172" s="197" t="s">
        <v>45</v>
      </c>
      <c r="O172" s="65"/>
      <c r="P172" s="198">
        <f>O172*H172</f>
        <v>0</v>
      </c>
      <c r="Q172" s="198">
        <v>0.00438</v>
      </c>
      <c r="R172" s="198">
        <f>Q172*H172</f>
        <v>0.07008</v>
      </c>
      <c r="S172" s="198">
        <v>0</v>
      </c>
      <c r="T172" s="199">
        <f>S172*H172</f>
        <v>0</v>
      </c>
      <c r="AR172" s="200" t="s">
        <v>140</v>
      </c>
      <c r="AT172" s="200" t="s">
        <v>135</v>
      </c>
      <c r="AU172" s="200" t="s">
        <v>89</v>
      </c>
      <c r="AY172" s="16" t="s">
        <v>132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6" t="s">
        <v>24</v>
      </c>
      <c r="BK172" s="201">
        <f>ROUND(I172*H172,1)</f>
        <v>0</v>
      </c>
      <c r="BL172" s="16" t="s">
        <v>140</v>
      </c>
      <c r="BM172" s="200" t="s">
        <v>209</v>
      </c>
    </row>
    <row r="173" spans="2:65" s="1" customFormat="1" ht="24" customHeight="1">
      <c r="B173" s="33"/>
      <c r="C173" s="189" t="s">
        <v>210</v>
      </c>
      <c r="D173" s="189" t="s">
        <v>135</v>
      </c>
      <c r="E173" s="190" t="s">
        <v>211</v>
      </c>
      <c r="F173" s="191" t="s">
        <v>212</v>
      </c>
      <c r="G173" s="192" t="s">
        <v>138</v>
      </c>
      <c r="H173" s="193">
        <v>16</v>
      </c>
      <c r="I173" s="194"/>
      <c r="J173" s="195">
        <f>ROUND(I173*H173,1)</f>
        <v>0</v>
      </c>
      <c r="K173" s="191" t="s">
        <v>139</v>
      </c>
      <c r="L173" s="37"/>
      <c r="M173" s="196" t="s">
        <v>1</v>
      </c>
      <c r="N173" s="197" t="s">
        <v>45</v>
      </c>
      <c r="O173" s="65"/>
      <c r="P173" s="198">
        <f>O173*H173</f>
        <v>0</v>
      </c>
      <c r="Q173" s="198">
        <v>0.003</v>
      </c>
      <c r="R173" s="198">
        <f>Q173*H173</f>
        <v>0.048</v>
      </c>
      <c r="S173" s="198">
        <v>0</v>
      </c>
      <c r="T173" s="199">
        <f>S173*H173</f>
        <v>0</v>
      </c>
      <c r="AR173" s="200" t="s">
        <v>140</v>
      </c>
      <c r="AT173" s="200" t="s">
        <v>135</v>
      </c>
      <c r="AU173" s="200" t="s">
        <v>89</v>
      </c>
      <c r="AY173" s="16" t="s">
        <v>132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6" t="s">
        <v>24</v>
      </c>
      <c r="BK173" s="201">
        <f>ROUND(I173*H173,1)</f>
        <v>0</v>
      </c>
      <c r="BL173" s="16" t="s">
        <v>140</v>
      </c>
      <c r="BM173" s="200" t="s">
        <v>213</v>
      </c>
    </row>
    <row r="174" spans="2:65" s="1" customFormat="1" ht="24" customHeight="1">
      <c r="B174" s="33"/>
      <c r="C174" s="189" t="s">
        <v>8</v>
      </c>
      <c r="D174" s="189" t="s">
        <v>135</v>
      </c>
      <c r="E174" s="190" t="s">
        <v>214</v>
      </c>
      <c r="F174" s="191" t="s">
        <v>215</v>
      </c>
      <c r="G174" s="192" t="s">
        <v>138</v>
      </c>
      <c r="H174" s="193">
        <v>0.7</v>
      </c>
      <c r="I174" s="194"/>
      <c r="J174" s="195">
        <f>ROUND(I174*H174,1)</f>
        <v>0</v>
      </c>
      <c r="K174" s="191" t="s">
        <v>139</v>
      </c>
      <c r="L174" s="37"/>
      <c r="M174" s="196" t="s">
        <v>1</v>
      </c>
      <c r="N174" s="197" t="s">
        <v>45</v>
      </c>
      <c r="O174" s="65"/>
      <c r="P174" s="198">
        <f>O174*H174</f>
        <v>0</v>
      </c>
      <c r="Q174" s="198">
        <v>0.04153</v>
      </c>
      <c r="R174" s="198">
        <f>Q174*H174</f>
        <v>0.029070999999999996</v>
      </c>
      <c r="S174" s="198">
        <v>0</v>
      </c>
      <c r="T174" s="199">
        <f>S174*H174</f>
        <v>0</v>
      </c>
      <c r="AR174" s="200" t="s">
        <v>140</v>
      </c>
      <c r="AT174" s="200" t="s">
        <v>135</v>
      </c>
      <c r="AU174" s="200" t="s">
        <v>89</v>
      </c>
      <c r="AY174" s="16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6" t="s">
        <v>24</v>
      </c>
      <c r="BK174" s="201">
        <f>ROUND(I174*H174,1)</f>
        <v>0</v>
      </c>
      <c r="BL174" s="16" t="s">
        <v>140</v>
      </c>
      <c r="BM174" s="200" t="s">
        <v>216</v>
      </c>
    </row>
    <row r="175" spans="2:51" s="12" customFormat="1" ht="11.25">
      <c r="B175" s="202"/>
      <c r="C175" s="203"/>
      <c r="D175" s="204" t="s">
        <v>142</v>
      </c>
      <c r="E175" s="205" t="s">
        <v>1</v>
      </c>
      <c r="F175" s="206" t="s">
        <v>217</v>
      </c>
      <c r="G175" s="203"/>
      <c r="H175" s="207">
        <v>0.7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142</v>
      </c>
      <c r="AU175" s="213" t="s">
        <v>89</v>
      </c>
      <c r="AV175" s="12" t="s">
        <v>89</v>
      </c>
      <c r="AW175" s="12" t="s">
        <v>33</v>
      </c>
      <c r="AX175" s="12" t="s">
        <v>24</v>
      </c>
      <c r="AY175" s="213" t="s">
        <v>132</v>
      </c>
    </row>
    <row r="176" spans="2:65" s="1" customFormat="1" ht="24" customHeight="1">
      <c r="B176" s="33"/>
      <c r="C176" s="189" t="s">
        <v>218</v>
      </c>
      <c r="D176" s="189" t="s">
        <v>135</v>
      </c>
      <c r="E176" s="190" t="s">
        <v>219</v>
      </c>
      <c r="F176" s="191" t="s">
        <v>220</v>
      </c>
      <c r="G176" s="192" t="s">
        <v>138</v>
      </c>
      <c r="H176" s="193">
        <v>0.6</v>
      </c>
      <c r="I176" s="194"/>
      <c r="J176" s="195">
        <f>ROUND(I176*H176,1)</f>
        <v>0</v>
      </c>
      <c r="K176" s="191" t="s">
        <v>139</v>
      </c>
      <c r="L176" s="37"/>
      <c r="M176" s="196" t="s">
        <v>1</v>
      </c>
      <c r="N176" s="197" t="s">
        <v>45</v>
      </c>
      <c r="O176" s="65"/>
      <c r="P176" s="198">
        <f>O176*H176</f>
        <v>0</v>
      </c>
      <c r="Q176" s="198">
        <v>0.04153</v>
      </c>
      <c r="R176" s="198">
        <f>Q176*H176</f>
        <v>0.024918</v>
      </c>
      <c r="S176" s="198">
        <v>0</v>
      </c>
      <c r="T176" s="199">
        <f>S176*H176</f>
        <v>0</v>
      </c>
      <c r="AR176" s="200" t="s">
        <v>140</v>
      </c>
      <c r="AT176" s="200" t="s">
        <v>135</v>
      </c>
      <c r="AU176" s="200" t="s">
        <v>89</v>
      </c>
      <c r="AY176" s="16" t="s">
        <v>132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6" t="s">
        <v>24</v>
      </c>
      <c r="BK176" s="201">
        <f>ROUND(I176*H176,1)</f>
        <v>0</v>
      </c>
      <c r="BL176" s="16" t="s">
        <v>140</v>
      </c>
      <c r="BM176" s="200" t="s">
        <v>221</v>
      </c>
    </row>
    <row r="177" spans="2:51" s="12" customFormat="1" ht="11.25">
      <c r="B177" s="202"/>
      <c r="C177" s="203"/>
      <c r="D177" s="204" t="s">
        <v>142</v>
      </c>
      <c r="E177" s="205" t="s">
        <v>1</v>
      </c>
      <c r="F177" s="206" t="s">
        <v>222</v>
      </c>
      <c r="G177" s="203"/>
      <c r="H177" s="207">
        <v>0.6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142</v>
      </c>
      <c r="AU177" s="213" t="s">
        <v>89</v>
      </c>
      <c r="AV177" s="12" t="s">
        <v>89</v>
      </c>
      <c r="AW177" s="12" t="s">
        <v>33</v>
      </c>
      <c r="AX177" s="12" t="s">
        <v>24</v>
      </c>
      <c r="AY177" s="213" t="s">
        <v>132</v>
      </c>
    </row>
    <row r="178" spans="2:65" s="1" customFormat="1" ht="24" customHeight="1">
      <c r="B178" s="33"/>
      <c r="C178" s="189" t="s">
        <v>223</v>
      </c>
      <c r="D178" s="189" t="s">
        <v>135</v>
      </c>
      <c r="E178" s="190" t="s">
        <v>224</v>
      </c>
      <c r="F178" s="191" t="s">
        <v>225</v>
      </c>
      <c r="G178" s="192" t="s">
        <v>146</v>
      </c>
      <c r="H178" s="193">
        <v>16.6</v>
      </c>
      <c r="I178" s="194"/>
      <c r="J178" s="195">
        <f>ROUND(I178*H178,1)</f>
        <v>0</v>
      </c>
      <c r="K178" s="191" t="s">
        <v>139</v>
      </c>
      <c r="L178" s="37"/>
      <c r="M178" s="196" t="s">
        <v>1</v>
      </c>
      <c r="N178" s="197" t="s">
        <v>45</v>
      </c>
      <c r="O178" s="65"/>
      <c r="P178" s="198">
        <f>O178*H178</f>
        <v>0</v>
      </c>
      <c r="Q178" s="198">
        <v>0.0015</v>
      </c>
      <c r="R178" s="198">
        <f>Q178*H178</f>
        <v>0.024900000000000002</v>
      </c>
      <c r="S178" s="198">
        <v>0</v>
      </c>
      <c r="T178" s="199">
        <f>S178*H178</f>
        <v>0</v>
      </c>
      <c r="AR178" s="200" t="s">
        <v>140</v>
      </c>
      <c r="AT178" s="200" t="s">
        <v>135</v>
      </c>
      <c r="AU178" s="200" t="s">
        <v>89</v>
      </c>
      <c r="AY178" s="16" t="s">
        <v>132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6" t="s">
        <v>24</v>
      </c>
      <c r="BK178" s="201">
        <f>ROUND(I178*H178,1)</f>
        <v>0</v>
      </c>
      <c r="BL178" s="16" t="s">
        <v>140</v>
      </c>
      <c r="BM178" s="200" t="s">
        <v>226</v>
      </c>
    </row>
    <row r="179" spans="2:51" s="12" customFormat="1" ht="22.5">
      <c r="B179" s="202"/>
      <c r="C179" s="203"/>
      <c r="D179" s="204" t="s">
        <v>142</v>
      </c>
      <c r="E179" s="205" t="s">
        <v>1</v>
      </c>
      <c r="F179" s="206" t="s">
        <v>227</v>
      </c>
      <c r="G179" s="203"/>
      <c r="H179" s="207">
        <v>16.6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142</v>
      </c>
      <c r="AU179" s="213" t="s">
        <v>89</v>
      </c>
      <c r="AV179" s="12" t="s">
        <v>89</v>
      </c>
      <c r="AW179" s="12" t="s">
        <v>33</v>
      </c>
      <c r="AX179" s="12" t="s">
        <v>24</v>
      </c>
      <c r="AY179" s="213" t="s">
        <v>132</v>
      </c>
    </row>
    <row r="180" spans="2:65" s="1" customFormat="1" ht="24" customHeight="1">
      <c r="B180" s="33"/>
      <c r="C180" s="189" t="s">
        <v>228</v>
      </c>
      <c r="D180" s="189" t="s">
        <v>135</v>
      </c>
      <c r="E180" s="190" t="s">
        <v>229</v>
      </c>
      <c r="F180" s="191" t="s">
        <v>230</v>
      </c>
      <c r="G180" s="192" t="s">
        <v>138</v>
      </c>
      <c r="H180" s="193">
        <v>0.9</v>
      </c>
      <c r="I180" s="194"/>
      <c r="J180" s="195">
        <f>ROUND(I180*H180,1)</f>
        <v>0</v>
      </c>
      <c r="K180" s="191" t="s">
        <v>139</v>
      </c>
      <c r="L180" s="37"/>
      <c r="M180" s="196" t="s">
        <v>1</v>
      </c>
      <c r="N180" s="197" t="s">
        <v>45</v>
      </c>
      <c r="O180" s="65"/>
      <c r="P180" s="198">
        <f>O180*H180</f>
        <v>0</v>
      </c>
      <c r="Q180" s="198">
        <v>0.09336</v>
      </c>
      <c r="R180" s="198">
        <f>Q180*H180</f>
        <v>0.084024</v>
      </c>
      <c r="S180" s="198">
        <v>0</v>
      </c>
      <c r="T180" s="199">
        <f>S180*H180</f>
        <v>0</v>
      </c>
      <c r="AR180" s="200" t="s">
        <v>140</v>
      </c>
      <c r="AT180" s="200" t="s">
        <v>135</v>
      </c>
      <c r="AU180" s="200" t="s">
        <v>89</v>
      </c>
      <c r="AY180" s="16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6" t="s">
        <v>24</v>
      </c>
      <c r="BK180" s="201">
        <f>ROUND(I180*H180,1)</f>
        <v>0</v>
      </c>
      <c r="BL180" s="16" t="s">
        <v>140</v>
      </c>
      <c r="BM180" s="200" t="s">
        <v>231</v>
      </c>
    </row>
    <row r="181" spans="2:51" s="12" customFormat="1" ht="11.25">
      <c r="B181" s="202"/>
      <c r="C181" s="203"/>
      <c r="D181" s="204" t="s">
        <v>142</v>
      </c>
      <c r="E181" s="205" t="s">
        <v>1</v>
      </c>
      <c r="F181" s="206" t="s">
        <v>232</v>
      </c>
      <c r="G181" s="203"/>
      <c r="H181" s="207">
        <v>0.9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142</v>
      </c>
      <c r="AU181" s="213" t="s">
        <v>89</v>
      </c>
      <c r="AV181" s="12" t="s">
        <v>89</v>
      </c>
      <c r="AW181" s="12" t="s">
        <v>33</v>
      </c>
      <c r="AX181" s="12" t="s">
        <v>24</v>
      </c>
      <c r="AY181" s="213" t="s">
        <v>132</v>
      </c>
    </row>
    <row r="182" spans="2:63" s="11" customFormat="1" ht="22.9" customHeight="1">
      <c r="B182" s="174"/>
      <c r="C182" s="175"/>
      <c r="D182" s="176" t="s">
        <v>79</v>
      </c>
      <c r="E182" s="187" t="s">
        <v>182</v>
      </c>
      <c r="F182" s="187" t="s">
        <v>233</v>
      </c>
      <c r="G182" s="175"/>
      <c r="H182" s="175"/>
      <c r="I182" s="178"/>
      <c r="J182" s="188">
        <f>BK182</f>
        <v>0</v>
      </c>
      <c r="K182" s="175"/>
      <c r="L182" s="179"/>
      <c r="M182" s="180"/>
      <c r="N182" s="181"/>
      <c r="O182" s="181"/>
      <c r="P182" s="182">
        <f>SUM(P183:P189)</f>
        <v>0</v>
      </c>
      <c r="Q182" s="181"/>
      <c r="R182" s="182">
        <f>SUM(R183:R189)</f>
        <v>0.019112000000000004</v>
      </c>
      <c r="S182" s="181"/>
      <c r="T182" s="183">
        <f>SUM(T183:T189)</f>
        <v>0</v>
      </c>
      <c r="AR182" s="184" t="s">
        <v>24</v>
      </c>
      <c r="AT182" s="185" t="s">
        <v>79</v>
      </c>
      <c r="AU182" s="185" t="s">
        <v>24</v>
      </c>
      <c r="AY182" s="184" t="s">
        <v>132</v>
      </c>
      <c r="BK182" s="186">
        <f>SUM(BK183:BK189)</f>
        <v>0</v>
      </c>
    </row>
    <row r="183" spans="2:65" s="1" customFormat="1" ht="24" customHeight="1">
      <c r="B183" s="33"/>
      <c r="C183" s="189" t="s">
        <v>234</v>
      </c>
      <c r="D183" s="189" t="s">
        <v>135</v>
      </c>
      <c r="E183" s="190" t="s">
        <v>235</v>
      </c>
      <c r="F183" s="191" t="s">
        <v>236</v>
      </c>
      <c r="G183" s="192" t="s">
        <v>138</v>
      </c>
      <c r="H183" s="193">
        <v>26.4</v>
      </c>
      <c r="I183" s="194"/>
      <c r="J183" s="195">
        <f>ROUND(I183*H183,1)</f>
        <v>0</v>
      </c>
      <c r="K183" s="191" t="s">
        <v>139</v>
      </c>
      <c r="L183" s="37"/>
      <c r="M183" s="196" t="s">
        <v>1</v>
      </c>
      <c r="N183" s="197" t="s">
        <v>45</v>
      </c>
      <c r="O183" s="65"/>
      <c r="P183" s="198">
        <f>O183*H183</f>
        <v>0</v>
      </c>
      <c r="Q183" s="198">
        <v>0.00013</v>
      </c>
      <c r="R183" s="198">
        <f>Q183*H183</f>
        <v>0.0034319999999999997</v>
      </c>
      <c r="S183" s="198">
        <v>0</v>
      </c>
      <c r="T183" s="199">
        <f>S183*H183</f>
        <v>0</v>
      </c>
      <c r="AR183" s="200" t="s">
        <v>140</v>
      </c>
      <c r="AT183" s="200" t="s">
        <v>135</v>
      </c>
      <c r="AU183" s="200" t="s">
        <v>89</v>
      </c>
      <c r="AY183" s="16" t="s">
        <v>132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6" t="s">
        <v>24</v>
      </c>
      <c r="BK183" s="201">
        <f>ROUND(I183*H183,1)</f>
        <v>0</v>
      </c>
      <c r="BL183" s="16" t="s">
        <v>140</v>
      </c>
      <c r="BM183" s="200" t="s">
        <v>237</v>
      </c>
    </row>
    <row r="184" spans="2:51" s="12" customFormat="1" ht="11.25">
      <c r="B184" s="202"/>
      <c r="C184" s="203"/>
      <c r="D184" s="204" t="s">
        <v>142</v>
      </c>
      <c r="E184" s="205" t="s">
        <v>1</v>
      </c>
      <c r="F184" s="206" t="s">
        <v>238</v>
      </c>
      <c r="G184" s="203"/>
      <c r="H184" s="207">
        <v>7.2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142</v>
      </c>
      <c r="AU184" s="213" t="s">
        <v>89</v>
      </c>
      <c r="AV184" s="12" t="s">
        <v>89</v>
      </c>
      <c r="AW184" s="12" t="s">
        <v>33</v>
      </c>
      <c r="AX184" s="12" t="s">
        <v>80</v>
      </c>
      <c r="AY184" s="213" t="s">
        <v>132</v>
      </c>
    </row>
    <row r="185" spans="2:51" s="12" customFormat="1" ht="11.25">
      <c r="B185" s="202"/>
      <c r="C185" s="203"/>
      <c r="D185" s="204" t="s">
        <v>142</v>
      </c>
      <c r="E185" s="205" t="s">
        <v>1</v>
      </c>
      <c r="F185" s="206" t="s">
        <v>239</v>
      </c>
      <c r="G185" s="203"/>
      <c r="H185" s="207">
        <v>9.6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142</v>
      </c>
      <c r="AU185" s="213" t="s">
        <v>89</v>
      </c>
      <c r="AV185" s="12" t="s">
        <v>89</v>
      </c>
      <c r="AW185" s="12" t="s">
        <v>33</v>
      </c>
      <c r="AX185" s="12" t="s">
        <v>80</v>
      </c>
      <c r="AY185" s="213" t="s">
        <v>132</v>
      </c>
    </row>
    <row r="186" spans="2:51" s="12" customFormat="1" ht="11.25">
      <c r="B186" s="202"/>
      <c r="C186" s="203"/>
      <c r="D186" s="204" t="s">
        <v>142</v>
      </c>
      <c r="E186" s="205" t="s">
        <v>1</v>
      </c>
      <c r="F186" s="206" t="s">
        <v>239</v>
      </c>
      <c r="G186" s="203"/>
      <c r="H186" s="207">
        <v>9.6</v>
      </c>
      <c r="I186" s="208"/>
      <c r="J186" s="203"/>
      <c r="K186" s="203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142</v>
      </c>
      <c r="AU186" s="213" t="s">
        <v>89</v>
      </c>
      <c r="AV186" s="12" t="s">
        <v>89</v>
      </c>
      <c r="AW186" s="12" t="s">
        <v>33</v>
      </c>
      <c r="AX186" s="12" t="s">
        <v>80</v>
      </c>
      <c r="AY186" s="213" t="s">
        <v>132</v>
      </c>
    </row>
    <row r="187" spans="2:51" s="13" customFormat="1" ht="11.25">
      <c r="B187" s="214"/>
      <c r="C187" s="215"/>
      <c r="D187" s="204" t="s">
        <v>142</v>
      </c>
      <c r="E187" s="216" t="s">
        <v>1</v>
      </c>
      <c r="F187" s="217" t="s">
        <v>164</v>
      </c>
      <c r="G187" s="215"/>
      <c r="H187" s="218">
        <v>26.4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142</v>
      </c>
      <c r="AU187" s="224" t="s">
        <v>89</v>
      </c>
      <c r="AV187" s="13" t="s">
        <v>140</v>
      </c>
      <c r="AW187" s="13" t="s">
        <v>33</v>
      </c>
      <c r="AX187" s="13" t="s">
        <v>24</v>
      </c>
      <c r="AY187" s="224" t="s">
        <v>132</v>
      </c>
    </row>
    <row r="188" spans="2:65" s="1" customFormat="1" ht="24" customHeight="1">
      <c r="B188" s="33"/>
      <c r="C188" s="189" t="s">
        <v>240</v>
      </c>
      <c r="D188" s="189" t="s">
        <v>135</v>
      </c>
      <c r="E188" s="190" t="s">
        <v>241</v>
      </c>
      <c r="F188" s="191" t="s">
        <v>242</v>
      </c>
      <c r="G188" s="192" t="s">
        <v>138</v>
      </c>
      <c r="H188" s="193">
        <v>392</v>
      </c>
      <c r="I188" s="194"/>
      <c r="J188" s="195">
        <f>ROUND(I188*H188,1)</f>
        <v>0</v>
      </c>
      <c r="K188" s="191" t="s">
        <v>139</v>
      </c>
      <c r="L188" s="37"/>
      <c r="M188" s="196" t="s">
        <v>1</v>
      </c>
      <c r="N188" s="197" t="s">
        <v>45</v>
      </c>
      <c r="O188" s="65"/>
      <c r="P188" s="198">
        <f>O188*H188</f>
        <v>0</v>
      </c>
      <c r="Q188" s="198">
        <v>4E-05</v>
      </c>
      <c r="R188" s="198">
        <f>Q188*H188</f>
        <v>0.015680000000000003</v>
      </c>
      <c r="S188" s="198">
        <v>0</v>
      </c>
      <c r="T188" s="199">
        <f>S188*H188</f>
        <v>0</v>
      </c>
      <c r="AR188" s="200" t="s">
        <v>140</v>
      </c>
      <c r="AT188" s="200" t="s">
        <v>135</v>
      </c>
      <c r="AU188" s="200" t="s">
        <v>89</v>
      </c>
      <c r="AY188" s="16" t="s">
        <v>132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6" t="s">
        <v>24</v>
      </c>
      <c r="BK188" s="201">
        <f>ROUND(I188*H188,1)</f>
        <v>0</v>
      </c>
      <c r="BL188" s="16" t="s">
        <v>140</v>
      </c>
      <c r="BM188" s="200" t="s">
        <v>243</v>
      </c>
    </row>
    <row r="189" spans="2:51" s="12" customFormat="1" ht="11.25">
      <c r="B189" s="202"/>
      <c r="C189" s="203"/>
      <c r="D189" s="204" t="s">
        <v>142</v>
      </c>
      <c r="E189" s="205" t="s">
        <v>1</v>
      </c>
      <c r="F189" s="206" t="s">
        <v>244</v>
      </c>
      <c r="G189" s="203"/>
      <c r="H189" s="207">
        <v>392</v>
      </c>
      <c r="I189" s="208"/>
      <c r="J189" s="203"/>
      <c r="K189" s="203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142</v>
      </c>
      <c r="AU189" s="213" t="s">
        <v>89</v>
      </c>
      <c r="AV189" s="12" t="s">
        <v>89</v>
      </c>
      <c r="AW189" s="12" t="s">
        <v>33</v>
      </c>
      <c r="AX189" s="12" t="s">
        <v>24</v>
      </c>
      <c r="AY189" s="213" t="s">
        <v>132</v>
      </c>
    </row>
    <row r="190" spans="2:63" s="11" customFormat="1" ht="22.9" customHeight="1">
      <c r="B190" s="174"/>
      <c r="C190" s="175"/>
      <c r="D190" s="176" t="s">
        <v>79</v>
      </c>
      <c r="E190" s="187" t="s">
        <v>245</v>
      </c>
      <c r="F190" s="187" t="s">
        <v>246</v>
      </c>
      <c r="G190" s="175"/>
      <c r="H190" s="175"/>
      <c r="I190" s="178"/>
      <c r="J190" s="188">
        <f>BK190</f>
        <v>0</v>
      </c>
      <c r="K190" s="175"/>
      <c r="L190" s="179"/>
      <c r="M190" s="180"/>
      <c r="N190" s="181"/>
      <c r="O190" s="181"/>
      <c r="P190" s="182">
        <f>SUM(P191:P211)</f>
        <v>0</v>
      </c>
      <c r="Q190" s="181"/>
      <c r="R190" s="182">
        <f>SUM(R191:R211)</f>
        <v>0</v>
      </c>
      <c r="S190" s="181"/>
      <c r="T190" s="183">
        <f>SUM(T191:T211)</f>
        <v>4.7763</v>
      </c>
      <c r="AR190" s="184" t="s">
        <v>24</v>
      </c>
      <c r="AT190" s="185" t="s">
        <v>79</v>
      </c>
      <c r="AU190" s="185" t="s">
        <v>24</v>
      </c>
      <c r="AY190" s="184" t="s">
        <v>132</v>
      </c>
      <c r="BK190" s="186">
        <f>SUM(BK191:BK211)</f>
        <v>0</v>
      </c>
    </row>
    <row r="191" spans="2:65" s="1" customFormat="1" ht="24" customHeight="1">
      <c r="B191" s="33"/>
      <c r="C191" s="189" t="s">
        <v>7</v>
      </c>
      <c r="D191" s="189" t="s">
        <v>135</v>
      </c>
      <c r="E191" s="190" t="s">
        <v>247</v>
      </c>
      <c r="F191" s="191" t="s">
        <v>248</v>
      </c>
      <c r="G191" s="192" t="s">
        <v>146</v>
      </c>
      <c r="H191" s="193">
        <v>8.4</v>
      </c>
      <c r="I191" s="194"/>
      <c r="J191" s="195">
        <f>ROUND(I191*H191,1)</f>
        <v>0</v>
      </c>
      <c r="K191" s="191" t="s">
        <v>139</v>
      </c>
      <c r="L191" s="37"/>
      <c r="M191" s="196" t="s">
        <v>1</v>
      </c>
      <c r="N191" s="197" t="s">
        <v>45</v>
      </c>
      <c r="O191" s="65"/>
      <c r="P191" s="198">
        <f>O191*H191</f>
        <v>0</v>
      </c>
      <c r="Q191" s="198">
        <v>0</v>
      </c>
      <c r="R191" s="198">
        <f>Q191*H191</f>
        <v>0</v>
      </c>
      <c r="S191" s="198">
        <v>0.042</v>
      </c>
      <c r="T191" s="199">
        <f>S191*H191</f>
        <v>0.35280000000000006</v>
      </c>
      <c r="AR191" s="200" t="s">
        <v>140</v>
      </c>
      <c r="AT191" s="200" t="s">
        <v>135</v>
      </c>
      <c r="AU191" s="200" t="s">
        <v>89</v>
      </c>
      <c r="AY191" s="16" t="s">
        <v>132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6" t="s">
        <v>24</v>
      </c>
      <c r="BK191" s="201">
        <f>ROUND(I191*H191,1)</f>
        <v>0</v>
      </c>
      <c r="BL191" s="16" t="s">
        <v>140</v>
      </c>
      <c r="BM191" s="200" t="s">
        <v>249</v>
      </c>
    </row>
    <row r="192" spans="2:51" s="12" customFormat="1" ht="11.25">
      <c r="B192" s="202"/>
      <c r="C192" s="203"/>
      <c r="D192" s="204" t="s">
        <v>142</v>
      </c>
      <c r="E192" s="205" t="s">
        <v>1</v>
      </c>
      <c r="F192" s="206" t="s">
        <v>250</v>
      </c>
      <c r="G192" s="203"/>
      <c r="H192" s="207">
        <v>8.4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142</v>
      </c>
      <c r="AU192" s="213" t="s">
        <v>89</v>
      </c>
      <c r="AV192" s="12" t="s">
        <v>89</v>
      </c>
      <c r="AW192" s="12" t="s">
        <v>33</v>
      </c>
      <c r="AX192" s="12" t="s">
        <v>24</v>
      </c>
      <c r="AY192" s="213" t="s">
        <v>132</v>
      </c>
    </row>
    <row r="193" spans="2:65" s="1" customFormat="1" ht="24" customHeight="1">
      <c r="B193" s="33"/>
      <c r="C193" s="189" t="s">
        <v>251</v>
      </c>
      <c r="D193" s="189" t="s">
        <v>135</v>
      </c>
      <c r="E193" s="190" t="s">
        <v>252</v>
      </c>
      <c r="F193" s="191" t="s">
        <v>253</v>
      </c>
      <c r="G193" s="192" t="s">
        <v>175</v>
      </c>
      <c r="H193" s="193">
        <v>1.8</v>
      </c>
      <c r="I193" s="194"/>
      <c r="J193" s="195">
        <f>ROUND(I193*H193,1)</f>
        <v>0</v>
      </c>
      <c r="K193" s="191" t="s">
        <v>139</v>
      </c>
      <c r="L193" s="37"/>
      <c r="M193" s="196" t="s">
        <v>1</v>
      </c>
      <c r="N193" s="197" t="s">
        <v>45</v>
      </c>
      <c r="O193" s="65"/>
      <c r="P193" s="198">
        <f>O193*H193</f>
        <v>0</v>
      </c>
      <c r="Q193" s="198">
        <v>0</v>
      </c>
      <c r="R193" s="198">
        <f>Q193*H193</f>
        <v>0</v>
      </c>
      <c r="S193" s="198">
        <v>1.8</v>
      </c>
      <c r="T193" s="199">
        <f>S193*H193</f>
        <v>3.24</v>
      </c>
      <c r="AR193" s="200" t="s">
        <v>140</v>
      </c>
      <c r="AT193" s="200" t="s">
        <v>135</v>
      </c>
      <c r="AU193" s="200" t="s">
        <v>89</v>
      </c>
      <c r="AY193" s="16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6" t="s">
        <v>24</v>
      </c>
      <c r="BK193" s="201">
        <f>ROUND(I193*H193,1)</f>
        <v>0</v>
      </c>
      <c r="BL193" s="16" t="s">
        <v>140</v>
      </c>
      <c r="BM193" s="200" t="s">
        <v>254</v>
      </c>
    </row>
    <row r="194" spans="2:51" s="12" customFormat="1" ht="11.25">
      <c r="B194" s="202"/>
      <c r="C194" s="203"/>
      <c r="D194" s="204" t="s">
        <v>142</v>
      </c>
      <c r="E194" s="205" t="s">
        <v>1</v>
      </c>
      <c r="F194" s="206" t="s">
        <v>255</v>
      </c>
      <c r="G194" s="203"/>
      <c r="H194" s="207">
        <v>1.8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142</v>
      </c>
      <c r="AU194" s="213" t="s">
        <v>89</v>
      </c>
      <c r="AV194" s="12" t="s">
        <v>89</v>
      </c>
      <c r="AW194" s="12" t="s">
        <v>33</v>
      </c>
      <c r="AX194" s="12" t="s">
        <v>24</v>
      </c>
      <c r="AY194" s="213" t="s">
        <v>132</v>
      </c>
    </row>
    <row r="195" spans="2:65" s="1" customFormat="1" ht="24" customHeight="1">
      <c r="B195" s="33"/>
      <c r="C195" s="189" t="s">
        <v>256</v>
      </c>
      <c r="D195" s="189" t="s">
        <v>135</v>
      </c>
      <c r="E195" s="190" t="s">
        <v>257</v>
      </c>
      <c r="F195" s="191" t="s">
        <v>258</v>
      </c>
      <c r="G195" s="192" t="s">
        <v>138</v>
      </c>
      <c r="H195" s="193">
        <v>3.6</v>
      </c>
      <c r="I195" s="194"/>
      <c r="J195" s="195">
        <f>ROUND(I195*H195,1)</f>
        <v>0</v>
      </c>
      <c r="K195" s="191" t="s">
        <v>139</v>
      </c>
      <c r="L195" s="37"/>
      <c r="M195" s="196" t="s">
        <v>1</v>
      </c>
      <c r="N195" s="197" t="s">
        <v>45</v>
      </c>
      <c r="O195" s="65"/>
      <c r="P195" s="198">
        <f>O195*H195</f>
        <v>0</v>
      </c>
      <c r="Q195" s="198">
        <v>0</v>
      </c>
      <c r="R195" s="198">
        <f>Q195*H195</f>
        <v>0</v>
      </c>
      <c r="S195" s="198">
        <v>0.055</v>
      </c>
      <c r="T195" s="199">
        <f>S195*H195</f>
        <v>0.198</v>
      </c>
      <c r="AR195" s="200" t="s">
        <v>140</v>
      </c>
      <c r="AT195" s="200" t="s">
        <v>135</v>
      </c>
      <c r="AU195" s="200" t="s">
        <v>89</v>
      </c>
      <c r="AY195" s="16" t="s">
        <v>132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6" t="s">
        <v>24</v>
      </c>
      <c r="BK195" s="201">
        <f>ROUND(I195*H195,1)</f>
        <v>0</v>
      </c>
      <c r="BL195" s="16" t="s">
        <v>140</v>
      </c>
      <c r="BM195" s="200" t="s">
        <v>259</v>
      </c>
    </row>
    <row r="196" spans="2:51" s="12" customFormat="1" ht="11.25">
      <c r="B196" s="202"/>
      <c r="C196" s="203"/>
      <c r="D196" s="204" t="s">
        <v>142</v>
      </c>
      <c r="E196" s="205" t="s">
        <v>1</v>
      </c>
      <c r="F196" s="206" t="s">
        <v>260</v>
      </c>
      <c r="G196" s="203"/>
      <c r="H196" s="207">
        <v>3.6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142</v>
      </c>
      <c r="AU196" s="213" t="s">
        <v>89</v>
      </c>
      <c r="AV196" s="12" t="s">
        <v>89</v>
      </c>
      <c r="AW196" s="12" t="s">
        <v>33</v>
      </c>
      <c r="AX196" s="12" t="s">
        <v>24</v>
      </c>
      <c r="AY196" s="213" t="s">
        <v>132</v>
      </c>
    </row>
    <row r="197" spans="2:65" s="1" customFormat="1" ht="24" customHeight="1">
      <c r="B197" s="33"/>
      <c r="C197" s="189" t="s">
        <v>261</v>
      </c>
      <c r="D197" s="189" t="s">
        <v>135</v>
      </c>
      <c r="E197" s="190" t="s">
        <v>262</v>
      </c>
      <c r="F197" s="191" t="s">
        <v>263</v>
      </c>
      <c r="G197" s="192" t="s">
        <v>138</v>
      </c>
      <c r="H197" s="193">
        <v>17.4</v>
      </c>
      <c r="I197" s="194"/>
      <c r="J197" s="195">
        <f>ROUND(I197*H197,1)</f>
        <v>0</v>
      </c>
      <c r="K197" s="191" t="s">
        <v>139</v>
      </c>
      <c r="L197" s="37"/>
      <c r="M197" s="196" t="s">
        <v>1</v>
      </c>
      <c r="N197" s="197" t="s">
        <v>45</v>
      </c>
      <c r="O197" s="65"/>
      <c r="P197" s="198">
        <f>O197*H197</f>
        <v>0</v>
      </c>
      <c r="Q197" s="198">
        <v>0</v>
      </c>
      <c r="R197" s="198">
        <f>Q197*H197</f>
        <v>0</v>
      </c>
      <c r="S197" s="198">
        <v>0.035</v>
      </c>
      <c r="T197" s="199">
        <f>S197*H197</f>
        <v>0.609</v>
      </c>
      <c r="AR197" s="200" t="s">
        <v>140</v>
      </c>
      <c r="AT197" s="200" t="s">
        <v>135</v>
      </c>
      <c r="AU197" s="200" t="s">
        <v>89</v>
      </c>
      <c r="AY197" s="16" t="s">
        <v>132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6" t="s">
        <v>24</v>
      </c>
      <c r="BK197" s="201">
        <f>ROUND(I197*H197,1)</f>
        <v>0</v>
      </c>
      <c r="BL197" s="16" t="s">
        <v>140</v>
      </c>
      <c r="BM197" s="200" t="s">
        <v>264</v>
      </c>
    </row>
    <row r="198" spans="2:51" s="12" customFormat="1" ht="11.25">
      <c r="B198" s="202"/>
      <c r="C198" s="203"/>
      <c r="D198" s="204" t="s">
        <v>142</v>
      </c>
      <c r="E198" s="205" t="s">
        <v>1</v>
      </c>
      <c r="F198" s="206" t="s">
        <v>265</v>
      </c>
      <c r="G198" s="203"/>
      <c r="H198" s="207">
        <v>17.4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142</v>
      </c>
      <c r="AU198" s="213" t="s">
        <v>89</v>
      </c>
      <c r="AV198" s="12" t="s">
        <v>89</v>
      </c>
      <c r="AW198" s="12" t="s">
        <v>33</v>
      </c>
      <c r="AX198" s="12" t="s">
        <v>24</v>
      </c>
      <c r="AY198" s="213" t="s">
        <v>132</v>
      </c>
    </row>
    <row r="199" spans="2:65" s="1" customFormat="1" ht="16.5" customHeight="1">
      <c r="B199" s="33"/>
      <c r="C199" s="189" t="s">
        <v>266</v>
      </c>
      <c r="D199" s="189" t="s">
        <v>135</v>
      </c>
      <c r="E199" s="190" t="s">
        <v>267</v>
      </c>
      <c r="F199" s="191" t="s">
        <v>268</v>
      </c>
      <c r="G199" s="192" t="s">
        <v>146</v>
      </c>
      <c r="H199" s="193">
        <v>16.7</v>
      </c>
      <c r="I199" s="194"/>
      <c r="J199" s="195">
        <f>ROUND(I199*H199,1)</f>
        <v>0</v>
      </c>
      <c r="K199" s="191" t="s">
        <v>139</v>
      </c>
      <c r="L199" s="37"/>
      <c r="M199" s="196" t="s">
        <v>1</v>
      </c>
      <c r="N199" s="197" t="s">
        <v>45</v>
      </c>
      <c r="O199" s="65"/>
      <c r="P199" s="198">
        <f>O199*H199</f>
        <v>0</v>
      </c>
      <c r="Q199" s="198">
        <v>0</v>
      </c>
      <c r="R199" s="198">
        <f>Q199*H199</f>
        <v>0</v>
      </c>
      <c r="S199" s="198">
        <v>0.009</v>
      </c>
      <c r="T199" s="199">
        <f>S199*H199</f>
        <v>0.1503</v>
      </c>
      <c r="AR199" s="200" t="s">
        <v>140</v>
      </c>
      <c r="AT199" s="200" t="s">
        <v>135</v>
      </c>
      <c r="AU199" s="200" t="s">
        <v>89</v>
      </c>
      <c r="AY199" s="16" t="s">
        <v>132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16" t="s">
        <v>24</v>
      </c>
      <c r="BK199" s="201">
        <f>ROUND(I199*H199,1)</f>
        <v>0</v>
      </c>
      <c r="BL199" s="16" t="s">
        <v>140</v>
      </c>
      <c r="BM199" s="200" t="s">
        <v>269</v>
      </c>
    </row>
    <row r="200" spans="2:51" s="12" customFormat="1" ht="11.25">
      <c r="B200" s="202"/>
      <c r="C200" s="203"/>
      <c r="D200" s="204" t="s">
        <v>142</v>
      </c>
      <c r="E200" s="205" t="s">
        <v>1</v>
      </c>
      <c r="F200" s="206" t="s">
        <v>270</v>
      </c>
      <c r="G200" s="203"/>
      <c r="H200" s="207">
        <v>16.7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142</v>
      </c>
      <c r="AU200" s="213" t="s">
        <v>89</v>
      </c>
      <c r="AV200" s="12" t="s">
        <v>89</v>
      </c>
      <c r="AW200" s="12" t="s">
        <v>33</v>
      </c>
      <c r="AX200" s="12" t="s">
        <v>24</v>
      </c>
      <c r="AY200" s="213" t="s">
        <v>132</v>
      </c>
    </row>
    <row r="201" spans="2:65" s="1" customFormat="1" ht="16.5" customHeight="1">
      <c r="B201" s="33"/>
      <c r="C201" s="189" t="s">
        <v>271</v>
      </c>
      <c r="D201" s="189" t="s">
        <v>135</v>
      </c>
      <c r="E201" s="190" t="s">
        <v>272</v>
      </c>
      <c r="F201" s="191" t="s">
        <v>273</v>
      </c>
      <c r="G201" s="192" t="s">
        <v>138</v>
      </c>
      <c r="H201" s="193">
        <v>16.5</v>
      </c>
      <c r="I201" s="194"/>
      <c r="J201" s="195">
        <f>ROUND(I201*H201,1)</f>
        <v>0</v>
      </c>
      <c r="K201" s="191" t="s">
        <v>139</v>
      </c>
      <c r="L201" s="37"/>
      <c r="M201" s="196" t="s">
        <v>1</v>
      </c>
      <c r="N201" s="197" t="s">
        <v>45</v>
      </c>
      <c r="O201" s="65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AR201" s="200" t="s">
        <v>140</v>
      </c>
      <c r="AT201" s="200" t="s">
        <v>135</v>
      </c>
      <c r="AU201" s="200" t="s">
        <v>89</v>
      </c>
      <c r="AY201" s="16" t="s">
        <v>132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6" t="s">
        <v>24</v>
      </c>
      <c r="BK201" s="201">
        <f>ROUND(I201*H201,1)</f>
        <v>0</v>
      </c>
      <c r="BL201" s="16" t="s">
        <v>140</v>
      </c>
      <c r="BM201" s="200" t="s">
        <v>274</v>
      </c>
    </row>
    <row r="202" spans="2:51" s="12" customFormat="1" ht="11.25">
      <c r="B202" s="202"/>
      <c r="C202" s="203"/>
      <c r="D202" s="204" t="s">
        <v>142</v>
      </c>
      <c r="E202" s="205" t="s">
        <v>1</v>
      </c>
      <c r="F202" s="206" t="s">
        <v>275</v>
      </c>
      <c r="G202" s="203"/>
      <c r="H202" s="207">
        <v>16.5</v>
      </c>
      <c r="I202" s="208"/>
      <c r="J202" s="203"/>
      <c r="K202" s="203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142</v>
      </c>
      <c r="AU202" s="213" t="s">
        <v>89</v>
      </c>
      <c r="AV202" s="12" t="s">
        <v>89</v>
      </c>
      <c r="AW202" s="12" t="s">
        <v>33</v>
      </c>
      <c r="AX202" s="12" t="s">
        <v>24</v>
      </c>
      <c r="AY202" s="213" t="s">
        <v>132</v>
      </c>
    </row>
    <row r="203" spans="2:65" s="1" customFormat="1" ht="24" customHeight="1">
      <c r="B203" s="33"/>
      <c r="C203" s="189" t="s">
        <v>276</v>
      </c>
      <c r="D203" s="189" t="s">
        <v>135</v>
      </c>
      <c r="E203" s="190" t="s">
        <v>277</v>
      </c>
      <c r="F203" s="191" t="s">
        <v>278</v>
      </c>
      <c r="G203" s="192" t="s">
        <v>146</v>
      </c>
      <c r="H203" s="193">
        <v>4.9</v>
      </c>
      <c r="I203" s="194"/>
      <c r="J203" s="195">
        <f>ROUND(I203*H203,1)</f>
        <v>0</v>
      </c>
      <c r="K203" s="191" t="s">
        <v>139</v>
      </c>
      <c r="L203" s="37"/>
      <c r="M203" s="196" t="s">
        <v>1</v>
      </c>
      <c r="N203" s="197" t="s">
        <v>45</v>
      </c>
      <c r="O203" s="65"/>
      <c r="P203" s="198">
        <f>O203*H203</f>
        <v>0</v>
      </c>
      <c r="Q203" s="198">
        <v>0</v>
      </c>
      <c r="R203" s="198">
        <f>Q203*H203</f>
        <v>0</v>
      </c>
      <c r="S203" s="198">
        <v>0.005</v>
      </c>
      <c r="T203" s="199">
        <f>S203*H203</f>
        <v>0.0245</v>
      </c>
      <c r="AR203" s="200" t="s">
        <v>140</v>
      </c>
      <c r="AT203" s="200" t="s">
        <v>135</v>
      </c>
      <c r="AU203" s="200" t="s">
        <v>89</v>
      </c>
      <c r="AY203" s="16" t="s">
        <v>132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6" t="s">
        <v>24</v>
      </c>
      <c r="BK203" s="201">
        <f>ROUND(I203*H203,1)</f>
        <v>0</v>
      </c>
      <c r="BL203" s="16" t="s">
        <v>140</v>
      </c>
      <c r="BM203" s="200" t="s">
        <v>279</v>
      </c>
    </row>
    <row r="204" spans="2:51" s="12" customFormat="1" ht="11.25">
      <c r="B204" s="202"/>
      <c r="C204" s="203"/>
      <c r="D204" s="204" t="s">
        <v>142</v>
      </c>
      <c r="E204" s="205" t="s">
        <v>1</v>
      </c>
      <c r="F204" s="206" t="s">
        <v>280</v>
      </c>
      <c r="G204" s="203"/>
      <c r="H204" s="207">
        <v>4.9</v>
      </c>
      <c r="I204" s="208"/>
      <c r="J204" s="203"/>
      <c r="K204" s="203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142</v>
      </c>
      <c r="AU204" s="213" t="s">
        <v>89</v>
      </c>
      <c r="AV204" s="12" t="s">
        <v>89</v>
      </c>
      <c r="AW204" s="12" t="s">
        <v>33</v>
      </c>
      <c r="AX204" s="12" t="s">
        <v>24</v>
      </c>
      <c r="AY204" s="213" t="s">
        <v>132</v>
      </c>
    </row>
    <row r="205" spans="2:65" s="1" customFormat="1" ht="24" customHeight="1">
      <c r="B205" s="33"/>
      <c r="C205" s="189" t="s">
        <v>281</v>
      </c>
      <c r="D205" s="189" t="s">
        <v>135</v>
      </c>
      <c r="E205" s="190" t="s">
        <v>282</v>
      </c>
      <c r="F205" s="191" t="s">
        <v>283</v>
      </c>
      <c r="G205" s="192" t="s">
        <v>146</v>
      </c>
      <c r="H205" s="193">
        <v>3.5</v>
      </c>
      <c r="I205" s="194"/>
      <c r="J205" s="195">
        <f>ROUND(I205*H205,1)</f>
        <v>0</v>
      </c>
      <c r="K205" s="191" t="s">
        <v>139</v>
      </c>
      <c r="L205" s="37"/>
      <c r="M205" s="196" t="s">
        <v>1</v>
      </c>
      <c r="N205" s="197" t="s">
        <v>45</v>
      </c>
      <c r="O205" s="65"/>
      <c r="P205" s="198">
        <f>O205*H205</f>
        <v>0</v>
      </c>
      <c r="Q205" s="198">
        <v>0</v>
      </c>
      <c r="R205" s="198">
        <f>Q205*H205</f>
        <v>0</v>
      </c>
      <c r="S205" s="198">
        <v>0.005</v>
      </c>
      <c r="T205" s="199">
        <f>S205*H205</f>
        <v>0.0175</v>
      </c>
      <c r="AR205" s="200" t="s">
        <v>140</v>
      </c>
      <c r="AT205" s="200" t="s">
        <v>135</v>
      </c>
      <c r="AU205" s="200" t="s">
        <v>89</v>
      </c>
      <c r="AY205" s="16" t="s">
        <v>132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6" t="s">
        <v>24</v>
      </c>
      <c r="BK205" s="201">
        <f>ROUND(I205*H205,1)</f>
        <v>0</v>
      </c>
      <c r="BL205" s="16" t="s">
        <v>140</v>
      </c>
      <c r="BM205" s="200" t="s">
        <v>284</v>
      </c>
    </row>
    <row r="206" spans="2:65" s="1" customFormat="1" ht="24" customHeight="1">
      <c r="B206" s="33"/>
      <c r="C206" s="189" t="s">
        <v>285</v>
      </c>
      <c r="D206" s="189" t="s">
        <v>135</v>
      </c>
      <c r="E206" s="190" t="s">
        <v>286</v>
      </c>
      <c r="F206" s="191" t="s">
        <v>287</v>
      </c>
      <c r="G206" s="192" t="s">
        <v>155</v>
      </c>
      <c r="H206" s="193">
        <v>1</v>
      </c>
      <c r="I206" s="194"/>
      <c r="J206" s="195">
        <f>ROUND(I206*H206,1)</f>
        <v>0</v>
      </c>
      <c r="K206" s="191" t="s">
        <v>139</v>
      </c>
      <c r="L206" s="37"/>
      <c r="M206" s="196" t="s">
        <v>1</v>
      </c>
      <c r="N206" s="197" t="s">
        <v>45</v>
      </c>
      <c r="O206" s="65"/>
      <c r="P206" s="198">
        <f>O206*H206</f>
        <v>0</v>
      </c>
      <c r="Q206" s="198">
        <v>0</v>
      </c>
      <c r="R206" s="198">
        <f>Q206*H206</f>
        <v>0</v>
      </c>
      <c r="S206" s="198">
        <v>0.015</v>
      </c>
      <c r="T206" s="199">
        <f>S206*H206</f>
        <v>0.015</v>
      </c>
      <c r="AR206" s="200" t="s">
        <v>140</v>
      </c>
      <c r="AT206" s="200" t="s">
        <v>135</v>
      </c>
      <c r="AU206" s="200" t="s">
        <v>89</v>
      </c>
      <c r="AY206" s="16" t="s">
        <v>132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6" t="s">
        <v>24</v>
      </c>
      <c r="BK206" s="201">
        <f>ROUND(I206*H206,1)</f>
        <v>0</v>
      </c>
      <c r="BL206" s="16" t="s">
        <v>140</v>
      </c>
      <c r="BM206" s="200" t="s">
        <v>288</v>
      </c>
    </row>
    <row r="207" spans="2:65" s="1" customFormat="1" ht="24" customHeight="1">
      <c r="B207" s="33"/>
      <c r="C207" s="189" t="s">
        <v>289</v>
      </c>
      <c r="D207" s="189" t="s">
        <v>135</v>
      </c>
      <c r="E207" s="190" t="s">
        <v>290</v>
      </c>
      <c r="F207" s="191" t="s">
        <v>291</v>
      </c>
      <c r="G207" s="192" t="s">
        <v>146</v>
      </c>
      <c r="H207" s="193">
        <v>18.8</v>
      </c>
      <c r="I207" s="194"/>
      <c r="J207" s="195">
        <f>ROUND(I207*H207,1)</f>
        <v>0</v>
      </c>
      <c r="K207" s="191" t="s">
        <v>139</v>
      </c>
      <c r="L207" s="37"/>
      <c r="M207" s="196" t="s">
        <v>1</v>
      </c>
      <c r="N207" s="197" t="s">
        <v>45</v>
      </c>
      <c r="O207" s="65"/>
      <c r="P207" s="198">
        <f>O207*H207</f>
        <v>0</v>
      </c>
      <c r="Q207" s="198">
        <v>0</v>
      </c>
      <c r="R207" s="198">
        <f>Q207*H207</f>
        <v>0</v>
      </c>
      <c r="S207" s="198">
        <v>0.009</v>
      </c>
      <c r="T207" s="199">
        <f>S207*H207</f>
        <v>0.1692</v>
      </c>
      <c r="AR207" s="200" t="s">
        <v>140</v>
      </c>
      <c r="AT207" s="200" t="s">
        <v>135</v>
      </c>
      <c r="AU207" s="200" t="s">
        <v>89</v>
      </c>
      <c r="AY207" s="16" t="s">
        <v>132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6" t="s">
        <v>24</v>
      </c>
      <c r="BK207" s="201">
        <f>ROUND(I207*H207,1)</f>
        <v>0</v>
      </c>
      <c r="BL207" s="16" t="s">
        <v>140</v>
      </c>
      <c r="BM207" s="200" t="s">
        <v>292</v>
      </c>
    </row>
    <row r="208" spans="2:51" s="12" customFormat="1" ht="11.25">
      <c r="B208" s="202"/>
      <c r="C208" s="203"/>
      <c r="D208" s="204" t="s">
        <v>142</v>
      </c>
      <c r="E208" s="205" t="s">
        <v>1</v>
      </c>
      <c r="F208" s="206" t="s">
        <v>293</v>
      </c>
      <c r="G208" s="203"/>
      <c r="H208" s="207">
        <v>4.2</v>
      </c>
      <c r="I208" s="208"/>
      <c r="J208" s="203"/>
      <c r="K208" s="203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142</v>
      </c>
      <c r="AU208" s="213" t="s">
        <v>89</v>
      </c>
      <c r="AV208" s="12" t="s">
        <v>89</v>
      </c>
      <c r="AW208" s="12" t="s">
        <v>33</v>
      </c>
      <c r="AX208" s="12" t="s">
        <v>80</v>
      </c>
      <c r="AY208" s="213" t="s">
        <v>132</v>
      </c>
    </row>
    <row r="209" spans="2:51" s="12" customFormat="1" ht="11.25">
      <c r="B209" s="202"/>
      <c r="C209" s="203"/>
      <c r="D209" s="204" t="s">
        <v>142</v>
      </c>
      <c r="E209" s="205" t="s">
        <v>1</v>
      </c>
      <c r="F209" s="206" t="s">
        <v>294</v>
      </c>
      <c r="G209" s="203"/>
      <c r="H209" s="207">
        <v>10.4</v>
      </c>
      <c r="I209" s="208"/>
      <c r="J209" s="203"/>
      <c r="K209" s="203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142</v>
      </c>
      <c r="AU209" s="213" t="s">
        <v>89</v>
      </c>
      <c r="AV209" s="12" t="s">
        <v>89</v>
      </c>
      <c r="AW209" s="12" t="s">
        <v>33</v>
      </c>
      <c r="AX209" s="12" t="s">
        <v>80</v>
      </c>
      <c r="AY209" s="213" t="s">
        <v>132</v>
      </c>
    </row>
    <row r="210" spans="2:51" s="12" customFormat="1" ht="11.25">
      <c r="B210" s="202"/>
      <c r="C210" s="203"/>
      <c r="D210" s="204" t="s">
        <v>142</v>
      </c>
      <c r="E210" s="205" t="s">
        <v>1</v>
      </c>
      <c r="F210" s="206" t="s">
        <v>295</v>
      </c>
      <c r="G210" s="203"/>
      <c r="H210" s="207">
        <v>4.2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142</v>
      </c>
      <c r="AU210" s="213" t="s">
        <v>89</v>
      </c>
      <c r="AV210" s="12" t="s">
        <v>89</v>
      </c>
      <c r="AW210" s="12" t="s">
        <v>33</v>
      </c>
      <c r="AX210" s="12" t="s">
        <v>80</v>
      </c>
      <c r="AY210" s="213" t="s">
        <v>132</v>
      </c>
    </row>
    <row r="211" spans="2:51" s="13" customFormat="1" ht="11.25">
      <c r="B211" s="214"/>
      <c r="C211" s="215"/>
      <c r="D211" s="204" t="s">
        <v>142</v>
      </c>
      <c r="E211" s="216" t="s">
        <v>1</v>
      </c>
      <c r="F211" s="217" t="s">
        <v>164</v>
      </c>
      <c r="G211" s="215"/>
      <c r="H211" s="218">
        <v>18.8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142</v>
      </c>
      <c r="AU211" s="224" t="s">
        <v>89</v>
      </c>
      <c r="AV211" s="13" t="s">
        <v>140</v>
      </c>
      <c r="AW211" s="13" t="s">
        <v>33</v>
      </c>
      <c r="AX211" s="13" t="s">
        <v>24</v>
      </c>
      <c r="AY211" s="224" t="s">
        <v>132</v>
      </c>
    </row>
    <row r="212" spans="2:63" s="11" customFormat="1" ht="22.9" customHeight="1">
      <c r="B212" s="174"/>
      <c r="C212" s="175"/>
      <c r="D212" s="176" t="s">
        <v>79</v>
      </c>
      <c r="E212" s="187" t="s">
        <v>296</v>
      </c>
      <c r="F212" s="187" t="s">
        <v>297</v>
      </c>
      <c r="G212" s="175"/>
      <c r="H212" s="175"/>
      <c r="I212" s="178"/>
      <c r="J212" s="188">
        <f>BK212</f>
        <v>0</v>
      </c>
      <c r="K212" s="175"/>
      <c r="L212" s="179"/>
      <c r="M212" s="180"/>
      <c r="N212" s="181"/>
      <c r="O212" s="181"/>
      <c r="P212" s="182">
        <f>SUM(P213:P218)</f>
        <v>0</v>
      </c>
      <c r="Q212" s="181"/>
      <c r="R212" s="182">
        <f>SUM(R213:R218)</f>
        <v>0</v>
      </c>
      <c r="S212" s="181"/>
      <c r="T212" s="183">
        <f>SUM(T213:T218)</f>
        <v>0</v>
      </c>
      <c r="AR212" s="184" t="s">
        <v>24</v>
      </c>
      <c r="AT212" s="185" t="s">
        <v>79</v>
      </c>
      <c r="AU212" s="185" t="s">
        <v>24</v>
      </c>
      <c r="AY212" s="184" t="s">
        <v>132</v>
      </c>
      <c r="BK212" s="186">
        <f>SUM(BK213:BK218)</f>
        <v>0</v>
      </c>
    </row>
    <row r="213" spans="2:65" s="1" customFormat="1" ht="24" customHeight="1">
      <c r="B213" s="33"/>
      <c r="C213" s="189" t="s">
        <v>298</v>
      </c>
      <c r="D213" s="189" t="s">
        <v>135</v>
      </c>
      <c r="E213" s="190" t="s">
        <v>299</v>
      </c>
      <c r="F213" s="191" t="s">
        <v>300</v>
      </c>
      <c r="G213" s="192" t="s">
        <v>168</v>
      </c>
      <c r="H213" s="193">
        <v>5.75</v>
      </c>
      <c r="I213" s="194"/>
      <c r="J213" s="195">
        <f>ROUND(I213*H213,1)</f>
        <v>0</v>
      </c>
      <c r="K213" s="191" t="s">
        <v>139</v>
      </c>
      <c r="L213" s="37"/>
      <c r="M213" s="196" t="s">
        <v>1</v>
      </c>
      <c r="N213" s="197" t="s">
        <v>45</v>
      </c>
      <c r="O213" s="65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AR213" s="200" t="s">
        <v>140</v>
      </c>
      <c r="AT213" s="200" t="s">
        <v>135</v>
      </c>
      <c r="AU213" s="200" t="s">
        <v>89</v>
      </c>
      <c r="AY213" s="16" t="s">
        <v>132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6" t="s">
        <v>24</v>
      </c>
      <c r="BK213" s="201">
        <f>ROUND(I213*H213,1)</f>
        <v>0</v>
      </c>
      <c r="BL213" s="16" t="s">
        <v>140</v>
      </c>
      <c r="BM213" s="200" t="s">
        <v>301</v>
      </c>
    </row>
    <row r="214" spans="2:65" s="1" customFormat="1" ht="24" customHeight="1">
      <c r="B214" s="33"/>
      <c r="C214" s="189" t="s">
        <v>302</v>
      </c>
      <c r="D214" s="189" t="s">
        <v>135</v>
      </c>
      <c r="E214" s="190" t="s">
        <v>303</v>
      </c>
      <c r="F214" s="191" t="s">
        <v>304</v>
      </c>
      <c r="G214" s="192" t="s">
        <v>168</v>
      </c>
      <c r="H214" s="193">
        <v>5.75</v>
      </c>
      <c r="I214" s="194"/>
      <c r="J214" s="195">
        <f>ROUND(I214*H214,1)</f>
        <v>0</v>
      </c>
      <c r="K214" s="191" t="s">
        <v>139</v>
      </c>
      <c r="L214" s="37"/>
      <c r="M214" s="196" t="s">
        <v>1</v>
      </c>
      <c r="N214" s="197" t="s">
        <v>45</v>
      </c>
      <c r="O214" s="65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AR214" s="200" t="s">
        <v>140</v>
      </c>
      <c r="AT214" s="200" t="s">
        <v>135</v>
      </c>
      <c r="AU214" s="200" t="s">
        <v>89</v>
      </c>
      <c r="AY214" s="16" t="s">
        <v>132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6" t="s">
        <v>24</v>
      </c>
      <c r="BK214" s="201">
        <f>ROUND(I214*H214,1)</f>
        <v>0</v>
      </c>
      <c r="BL214" s="16" t="s">
        <v>140</v>
      </c>
      <c r="BM214" s="200" t="s">
        <v>305</v>
      </c>
    </row>
    <row r="215" spans="2:65" s="1" customFormat="1" ht="24" customHeight="1">
      <c r="B215" s="33"/>
      <c r="C215" s="189" t="s">
        <v>306</v>
      </c>
      <c r="D215" s="189" t="s">
        <v>135</v>
      </c>
      <c r="E215" s="190" t="s">
        <v>307</v>
      </c>
      <c r="F215" s="191" t="s">
        <v>308</v>
      </c>
      <c r="G215" s="192" t="s">
        <v>168</v>
      </c>
      <c r="H215" s="193">
        <v>57.5</v>
      </c>
      <c r="I215" s="194"/>
      <c r="J215" s="195">
        <f>ROUND(I215*H215,1)</f>
        <v>0</v>
      </c>
      <c r="K215" s="191" t="s">
        <v>139</v>
      </c>
      <c r="L215" s="37"/>
      <c r="M215" s="196" t="s">
        <v>1</v>
      </c>
      <c r="N215" s="197" t="s">
        <v>45</v>
      </c>
      <c r="O215" s="65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AR215" s="200" t="s">
        <v>140</v>
      </c>
      <c r="AT215" s="200" t="s">
        <v>135</v>
      </c>
      <c r="AU215" s="200" t="s">
        <v>89</v>
      </c>
      <c r="AY215" s="16" t="s">
        <v>132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6" t="s">
        <v>24</v>
      </c>
      <c r="BK215" s="201">
        <f>ROUND(I215*H215,1)</f>
        <v>0</v>
      </c>
      <c r="BL215" s="16" t="s">
        <v>140</v>
      </c>
      <c r="BM215" s="200" t="s">
        <v>309</v>
      </c>
    </row>
    <row r="216" spans="2:51" s="12" customFormat="1" ht="11.25">
      <c r="B216" s="202"/>
      <c r="C216" s="203"/>
      <c r="D216" s="204" t="s">
        <v>142</v>
      </c>
      <c r="E216" s="203"/>
      <c r="F216" s="206" t="s">
        <v>310</v>
      </c>
      <c r="G216" s="203"/>
      <c r="H216" s="207">
        <v>57.5</v>
      </c>
      <c r="I216" s="208"/>
      <c r="J216" s="203"/>
      <c r="K216" s="203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142</v>
      </c>
      <c r="AU216" s="213" t="s">
        <v>89</v>
      </c>
      <c r="AV216" s="12" t="s">
        <v>89</v>
      </c>
      <c r="AW216" s="12" t="s">
        <v>4</v>
      </c>
      <c r="AX216" s="12" t="s">
        <v>24</v>
      </c>
      <c r="AY216" s="213" t="s">
        <v>132</v>
      </c>
    </row>
    <row r="217" spans="2:65" s="1" customFormat="1" ht="24" customHeight="1">
      <c r="B217" s="33"/>
      <c r="C217" s="189" t="s">
        <v>311</v>
      </c>
      <c r="D217" s="189" t="s">
        <v>135</v>
      </c>
      <c r="E217" s="190" t="s">
        <v>312</v>
      </c>
      <c r="F217" s="191" t="s">
        <v>313</v>
      </c>
      <c r="G217" s="192" t="s">
        <v>168</v>
      </c>
      <c r="H217" s="193">
        <v>4.776</v>
      </c>
      <c r="I217" s="194"/>
      <c r="J217" s="195">
        <f>ROUND(I217*H217,1)</f>
        <v>0</v>
      </c>
      <c r="K217" s="191" t="s">
        <v>139</v>
      </c>
      <c r="L217" s="37"/>
      <c r="M217" s="196" t="s">
        <v>1</v>
      </c>
      <c r="N217" s="197" t="s">
        <v>45</v>
      </c>
      <c r="O217" s="65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AR217" s="200" t="s">
        <v>140</v>
      </c>
      <c r="AT217" s="200" t="s">
        <v>135</v>
      </c>
      <c r="AU217" s="200" t="s">
        <v>89</v>
      </c>
      <c r="AY217" s="16" t="s">
        <v>132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6" t="s">
        <v>24</v>
      </c>
      <c r="BK217" s="201">
        <f>ROUND(I217*H217,1)</f>
        <v>0</v>
      </c>
      <c r="BL217" s="16" t="s">
        <v>140</v>
      </c>
      <c r="BM217" s="200" t="s">
        <v>314</v>
      </c>
    </row>
    <row r="218" spans="2:65" s="1" customFormat="1" ht="24" customHeight="1">
      <c r="B218" s="33"/>
      <c r="C218" s="189" t="s">
        <v>315</v>
      </c>
      <c r="D218" s="189" t="s">
        <v>135</v>
      </c>
      <c r="E218" s="190" t="s">
        <v>316</v>
      </c>
      <c r="F218" s="191" t="s">
        <v>317</v>
      </c>
      <c r="G218" s="192" t="s">
        <v>168</v>
      </c>
      <c r="H218" s="193">
        <v>0.974</v>
      </c>
      <c r="I218" s="194"/>
      <c r="J218" s="195">
        <f>ROUND(I218*H218,1)</f>
        <v>0</v>
      </c>
      <c r="K218" s="191" t="s">
        <v>139</v>
      </c>
      <c r="L218" s="37"/>
      <c r="M218" s="196" t="s">
        <v>1</v>
      </c>
      <c r="N218" s="197" t="s">
        <v>45</v>
      </c>
      <c r="O218" s="65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AR218" s="200" t="s">
        <v>140</v>
      </c>
      <c r="AT218" s="200" t="s">
        <v>135</v>
      </c>
      <c r="AU218" s="200" t="s">
        <v>89</v>
      </c>
      <c r="AY218" s="16" t="s">
        <v>132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6" t="s">
        <v>24</v>
      </c>
      <c r="BK218" s="201">
        <f>ROUND(I218*H218,1)</f>
        <v>0</v>
      </c>
      <c r="BL218" s="16" t="s">
        <v>140</v>
      </c>
      <c r="BM218" s="200" t="s">
        <v>318</v>
      </c>
    </row>
    <row r="219" spans="2:63" s="11" customFormat="1" ht="22.9" customHeight="1">
      <c r="B219" s="174"/>
      <c r="C219" s="175"/>
      <c r="D219" s="176" t="s">
        <v>79</v>
      </c>
      <c r="E219" s="187" t="s">
        <v>319</v>
      </c>
      <c r="F219" s="187" t="s">
        <v>320</v>
      </c>
      <c r="G219" s="175"/>
      <c r="H219" s="175"/>
      <c r="I219" s="178"/>
      <c r="J219" s="188">
        <f>BK219</f>
        <v>0</v>
      </c>
      <c r="K219" s="175"/>
      <c r="L219" s="179"/>
      <c r="M219" s="180"/>
      <c r="N219" s="181"/>
      <c r="O219" s="181"/>
      <c r="P219" s="182">
        <f>P220</f>
        <v>0</v>
      </c>
      <c r="Q219" s="181"/>
      <c r="R219" s="182">
        <f>R220</f>
        <v>0</v>
      </c>
      <c r="S219" s="181"/>
      <c r="T219" s="183">
        <f>T220</f>
        <v>0</v>
      </c>
      <c r="AR219" s="184" t="s">
        <v>24</v>
      </c>
      <c r="AT219" s="185" t="s">
        <v>79</v>
      </c>
      <c r="AU219" s="185" t="s">
        <v>24</v>
      </c>
      <c r="AY219" s="184" t="s">
        <v>132</v>
      </c>
      <c r="BK219" s="186">
        <f>BK220</f>
        <v>0</v>
      </c>
    </row>
    <row r="220" spans="2:65" s="1" customFormat="1" ht="16.5" customHeight="1">
      <c r="B220" s="33"/>
      <c r="C220" s="189" t="s">
        <v>321</v>
      </c>
      <c r="D220" s="189" t="s">
        <v>135</v>
      </c>
      <c r="E220" s="190" t="s">
        <v>322</v>
      </c>
      <c r="F220" s="191" t="s">
        <v>323</v>
      </c>
      <c r="G220" s="192" t="s">
        <v>168</v>
      </c>
      <c r="H220" s="193">
        <v>2.833</v>
      </c>
      <c r="I220" s="194"/>
      <c r="J220" s="195">
        <f>ROUND(I220*H220,1)</f>
        <v>0</v>
      </c>
      <c r="K220" s="191" t="s">
        <v>139</v>
      </c>
      <c r="L220" s="37"/>
      <c r="M220" s="196" t="s">
        <v>1</v>
      </c>
      <c r="N220" s="197" t="s">
        <v>45</v>
      </c>
      <c r="O220" s="65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AR220" s="200" t="s">
        <v>140</v>
      </c>
      <c r="AT220" s="200" t="s">
        <v>135</v>
      </c>
      <c r="AU220" s="200" t="s">
        <v>89</v>
      </c>
      <c r="AY220" s="16" t="s">
        <v>132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6" t="s">
        <v>24</v>
      </c>
      <c r="BK220" s="201">
        <f>ROUND(I220*H220,1)</f>
        <v>0</v>
      </c>
      <c r="BL220" s="16" t="s">
        <v>140</v>
      </c>
      <c r="BM220" s="200" t="s">
        <v>324</v>
      </c>
    </row>
    <row r="221" spans="2:63" s="11" customFormat="1" ht="25.9" customHeight="1">
      <c r="B221" s="174"/>
      <c r="C221" s="175"/>
      <c r="D221" s="176" t="s">
        <v>79</v>
      </c>
      <c r="E221" s="177" t="s">
        <v>325</v>
      </c>
      <c r="F221" s="177" t="s">
        <v>326</v>
      </c>
      <c r="G221" s="175"/>
      <c r="H221" s="175"/>
      <c r="I221" s="178"/>
      <c r="J221" s="162">
        <f>BK221</f>
        <v>0</v>
      </c>
      <c r="K221" s="175"/>
      <c r="L221" s="179"/>
      <c r="M221" s="180"/>
      <c r="N221" s="181"/>
      <c r="O221" s="181"/>
      <c r="P221" s="182">
        <f>P222+P224+P226+P231+P240+P252+P274</f>
        <v>0</v>
      </c>
      <c r="Q221" s="181"/>
      <c r="R221" s="182">
        <f>R222+R224+R226+R231+R240+R252+R274</f>
        <v>2.852588</v>
      </c>
      <c r="S221" s="181"/>
      <c r="T221" s="183">
        <f>T222+T224+T226+T231+T240+T252+T274</f>
        <v>0.974105</v>
      </c>
      <c r="AR221" s="184" t="s">
        <v>89</v>
      </c>
      <c r="AT221" s="185" t="s">
        <v>79</v>
      </c>
      <c r="AU221" s="185" t="s">
        <v>80</v>
      </c>
      <c r="AY221" s="184" t="s">
        <v>132</v>
      </c>
      <c r="BK221" s="186">
        <f>BK222+BK224+BK226+BK231+BK240+BK252+BK274</f>
        <v>0</v>
      </c>
    </row>
    <row r="222" spans="2:63" s="11" customFormat="1" ht="22.9" customHeight="1">
      <c r="B222" s="174"/>
      <c r="C222" s="175"/>
      <c r="D222" s="176" t="s">
        <v>79</v>
      </c>
      <c r="E222" s="187" t="s">
        <v>327</v>
      </c>
      <c r="F222" s="187" t="s">
        <v>328</v>
      </c>
      <c r="G222" s="175"/>
      <c r="H222" s="175"/>
      <c r="I222" s="178"/>
      <c r="J222" s="188">
        <f>BK222</f>
        <v>0</v>
      </c>
      <c r="K222" s="175"/>
      <c r="L222" s="179"/>
      <c r="M222" s="180"/>
      <c r="N222" s="181"/>
      <c r="O222" s="181"/>
      <c r="P222" s="182">
        <f>P223</f>
        <v>0</v>
      </c>
      <c r="Q222" s="181"/>
      <c r="R222" s="182">
        <f>R223</f>
        <v>0</v>
      </c>
      <c r="S222" s="181"/>
      <c r="T222" s="183">
        <f>T223</f>
        <v>0</v>
      </c>
      <c r="AR222" s="184" t="s">
        <v>89</v>
      </c>
      <c r="AT222" s="185" t="s">
        <v>79</v>
      </c>
      <c r="AU222" s="185" t="s">
        <v>24</v>
      </c>
      <c r="AY222" s="184" t="s">
        <v>132</v>
      </c>
      <c r="BK222" s="186">
        <f>BK223</f>
        <v>0</v>
      </c>
    </row>
    <row r="223" spans="2:65" s="1" customFormat="1" ht="16.5" customHeight="1">
      <c r="B223" s="33"/>
      <c r="C223" s="189" t="s">
        <v>329</v>
      </c>
      <c r="D223" s="189" t="s">
        <v>135</v>
      </c>
      <c r="E223" s="190" t="s">
        <v>330</v>
      </c>
      <c r="F223" s="191" t="s">
        <v>331</v>
      </c>
      <c r="G223" s="192" t="s">
        <v>332</v>
      </c>
      <c r="H223" s="193">
        <v>1</v>
      </c>
      <c r="I223" s="194"/>
      <c r="J223" s="195">
        <f>ROUND(I223*H223,1)</f>
        <v>0</v>
      </c>
      <c r="K223" s="191" t="s">
        <v>1</v>
      </c>
      <c r="L223" s="37"/>
      <c r="M223" s="196" t="s">
        <v>1</v>
      </c>
      <c r="N223" s="197" t="s">
        <v>45</v>
      </c>
      <c r="O223" s="65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AR223" s="200" t="s">
        <v>218</v>
      </c>
      <c r="AT223" s="200" t="s">
        <v>135</v>
      </c>
      <c r="AU223" s="200" t="s">
        <v>89</v>
      </c>
      <c r="AY223" s="16" t="s">
        <v>132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6" t="s">
        <v>24</v>
      </c>
      <c r="BK223" s="201">
        <f>ROUND(I223*H223,1)</f>
        <v>0</v>
      </c>
      <c r="BL223" s="16" t="s">
        <v>218</v>
      </c>
      <c r="BM223" s="200" t="s">
        <v>333</v>
      </c>
    </row>
    <row r="224" spans="2:63" s="11" customFormat="1" ht="22.9" customHeight="1">
      <c r="B224" s="174"/>
      <c r="C224" s="175"/>
      <c r="D224" s="176" t="s">
        <v>79</v>
      </c>
      <c r="E224" s="187" t="s">
        <v>334</v>
      </c>
      <c r="F224" s="187" t="s">
        <v>335</v>
      </c>
      <c r="G224" s="175"/>
      <c r="H224" s="175"/>
      <c r="I224" s="178"/>
      <c r="J224" s="188">
        <f>BK224</f>
        <v>0</v>
      </c>
      <c r="K224" s="175"/>
      <c r="L224" s="179"/>
      <c r="M224" s="180"/>
      <c r="N224" s="181"/>
      <c r="O224" s="181"/>
      <c r="P224" s="182">
        <f>P225</f>
        <v>0</v>
      </c>
      <c r="Q224" s="181"/>
      <c r="R224" s="182">
        <f>R225</f>
        <v>0</v>
      </c>
      <c r="S224" s="181"/>
      <c r="T224" s="183">
        <f>T225</f>
        <v>0</v>
      </c>
      <c r="AR224" s="184" t="s">
        <v>89</v>
      </c>
      <c r="AT224" s="185" t="s">
        <v>79</v>
      </c>
      <c r="AU224" s="185" t="s">
        <v>24</v>
      </c>
      <c r="AY224" s="184" t="s">
        <v>132</v>
      </c>
      <c r="BK224" s="186">
        <f>BK225</f>
        <v>0</v>
      </c>
    </row>
    <row r="225" spans="2:65" s="1" customFormat="1" ht="16.5" customHeight="1">
      <c r="B225" s="33"/>
      <c r="C225" s="189" t="s">
        <v>336</v>
      </c>
      <c r="D225" s="189" t="s">
        <v>135</v>
      </c>
      <c r="E225" s="190" t="s">
        <v>337</v>
      </c>
      <c r="F225" s="191" t="s">
        <v>338</v>
      </c>
      <c r="G225" s="192" t="s">
        <v>332</v>
      </c>
      <c r="H225" s="193">
        <v>1</v>
      </c>
      <c r="I225" s="194"/>
      <c r="J225" s="195">
        <f>ROUND(I225*H225,1)</f>
        <v>0</v>
      </c>
      <c r="K225" s="191" t="s">
        <v>1</v>
      </c>
      <c r="L225" s="37"/>
      <c r="M225" s="196" t="s">
        <v>1</v>
      </c>
      <c r="N225" s="197" t="s">
        <v>45</v>
      </c>
      <c r="O225" s="65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AR225" s="200" t="s">
        <v>218</v>
      </c>
      <c r="AT225" s="200" t="s">
        <v>135</v>
      </c>
      <c r="AU225" s="200" t="s">
        <v>89</v>
      </c>
      <c r="AY225" s="16" t="s">
        <v>132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16" t="s">
        <v>24</v>
      </c>
      <c r="BK225" s="201">
        <f>ROUND(I225*H225,1)</f>
        <v>0</v>
      </c>
      <c r="BL225" s="16" t="s">
        <v>218</v>
      </c>
      <c r="BM225" s="200" t="s">
        <v>339</v>
      </c>
    </row>
    <row r="226" spans="2:63" s="11" customFormat="1" ht="22.9" customHeight="1">
      <c r="B226" s="174"/>
      <c r="C226" s="175"/>
      <c r="D226" s="176" t="s">
        <v>79</v>
      </c>
      <c r="E226" s="187" t="s">
        <v>340</v>
      </c>
      <c r="F226" s="187" t="s">
        <v>341</v>
      </c>
      <c r="G226" s="175"/>
      <c r="H226" s="175"/>
      <c r="I226" s="178"/>
      <c r="J226" s="188">
        <f>BK226</f>
        <v>0</v>
      </c>
      <c r="K226" s="175"/>
      <c r="L226" s="179"/>
      <c r="M226" s="180"/>
      <c r="N226" s="181"/>
      <c r="O226" s="181"/>
      <c r="P226" s="182">
        <f>SUM(P227:P230)</f>
        <v>0</v>
      </c>
      <c r="Q226" s="181"/>
      <c r="R226" s="182">
        <f>SUM(R227:R230)</f>
        <v>0</v>
      </c>
      <c r="S226" s="181"/>
      <c r="T226" s="183">
        <f>SUM(T227:T230)</f>
        <v>0.45104500000000003</v>
      </c>
      <c r="AR226" s="184" t="s">
        <v>89</v>
      </c>
      <c r="AT226" s="185" t="s">
        <v>79</v>
      </c>
      <c r="AU226" s="185" t="s">
        <v>24</v>
      </c>
      <c r="AY226" s="184" t="s">
        <v>132</v>
      </c>
      <c r="BK226" s="186">
        <f>SUM(BK227:BK230)</f>
        <v>0</v>
      </c>
    </row>
    <row r="227" spans="2:65" s="1" customFormat="1" ht="24" customHeight="1">
      <c r="B227" s="33"/>
      <c r="C227" s="189" t="s">
        <v>342</v>
      </c>
      <c r="D227" s="189" t="s">
        <v>135</v>
      </c>
      <c r="E227" s="190" t="s">
        <v>343</v>
      </c>
      <c r="F227" s="191" t="s">
        <v>344</v>
      </c>
      <c r="G227" s="192" t="s">
        <v>155</v>
      </c>
      <c r="H227" s="193">
        <v>1</v>
      </c>
      <c r="I227" s="194"/>
      <c r="J227" s="195">
        <f>ROUND(I227*H227,1)</f>
        <v>0</v>
      </c>
      <c r="K227" s="191" t="s">
        <v>139</v>
      </c>
      <c r="L227" s="37"/>
      <c r="M227" s="196" t="s">
        <v>1</v>
      </c>
      <c r="N227" s="197" t="s">
        <v>45</v>
      </c>
      <c r="O227" s="65"/>
      <c r="P227" s="198">
        <f>O227*H227</f>
        <v>0</v>
      </c>
      <c r="Q227" s="198">
        <v>0</v>
      </c>
      <c r="R227" s="198">
        <f>Q227*H227</f>
        <v>0</v>
      </c>
      <c r="S227" s="198">
        <v>0.0275</v>
      </c>
      <c r="T227" s="199">
        <f>S227*H227</f>
        <v>0.0275</v>
      </c>
      <c r="AR227" s="200" t="s">
        <v>218</v>
      </c>
      <c r="AT227" s="200" t="s">
        <v>135</v>
      </c>
      <c r="AU227" s="200" t="s">
        <v>89</v>
      </c>
      <c r="AY227" s="16" t="s">
        <v>132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6" t="s">
        <v>24</v>
      </c>
      <c r="BK227" s="201">
        <f>ROUND(I227*H227,1)</f>
        <v>0</v>
      </c>
      <c r="BL227" s="16" t="s">
        <v>218</v>
      </c>
      <c r="BM227" s="200" t="s">
        <v>345</v>
      </c>
    </row>
    <row r="228" spans="2:51" s="12" customFormat="1" ht="11.25">
      <c r="B228" s="202"/>
      <c r="C228" s="203"/>
      <c r="D228" s="204" t="s">
        <v>142</v>
      </c>
      <c r="E228" s="205" t="s">
        <v>1</v>
      </c>
      <c r="F228" s="206" t="s">
        <v>346</v>
      </c>
      <c r="G228" s="203"/>
      <c r="H228" s="207">
        <v>1</v>
      </c>
      <c r="I228" s="208"/>
      <c r="J228" s="203"/>
      <c r="K228" s="203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142</v>
      </c>
      <c r="AU228" s="213" t="s">
        <v>89</v>
      </c>
      <c r="AV228" s="12" t="s">
        <v>89</v>
      </c>
      <c r="AW228" s="12" t="s">
        <v>33</v>
      </c>
      <c r="AX228" s="12" t="s">
        <v>24</v>
      </c>
      <c r="AY228" s="213" t="s">
        <v>132</v>
      </c>
    </row>
    <row r="229" spans="2:65" s="1" customFormat="1" ht="24" customHeight="1">
      <c r="B229" s="33"/>
      <c r="C229" s="189" t="s">
        <v>347</v>
      </c>
      <c r="D229" s="189" t="s">
        <v>135</v>
      </c>
      <c r="E229" s="190" t="s">
        <v>348</v>
      </c>
      <c r="F229" s="191" t="s">
        <v>349</v>
      </c>
      <c r="G229" s="192" t="s">
        <v>138</v>
      </c>
      <c r="H229" s="193">
        <v>13.34</v>
      </c>
      <c r="I229" s="194"/>
      <c r="J229" s="195">
        <f>ROUND(I229*H229,1)</f>
        <v>0</v>
      </c>
      <c r="K229" s="191" t="s">
        <v>139</v>
      </c>
      <c r="L229" s="37"/>
      <c r="M229" s="196" t="s">
        <v>1</v>
      </c>
      <c r="N229" s="197" t="s">
        <v>45</v>
      </c>
      <c r="O229" s="65"/>
      <c r="P229" s="198">
        <f>O229*H229</f>
        <v>0</v>
      </c>
      <c r="Q229" s="198">
        <v>0</v>
      </c>
      <c r="R229" s="198">
        <f>Q229*H229</f>
        <v>0</v>
      </c>
      <c r="S229" s="198">
        <v>0.03175</v>
      </c>
      <c r="T229" s="199">
        <f>S229*H229</f>
        <v>0.423545</v>
      </c>
      <c r="AR229" s="200" t="s">
        <v>218</v>
      </c>
      <c r="AT229" s="200" t="s">
        <v>135</v>
      </c>
      <c r="AU229" s="200" t="s">
        <v>89</v>
      </c>
      <c r="AY229" s="16" t="s">
        <v>132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6" t="s">
        <v>24</v>
      </c>
      <c r="BK229" s="201">
        <f>ROUND(I229*H229,1)</f>
        <v>0</v>
      </c>
      <c r="BL229" s="16" t="s">
        <v>218</v>
      </c>
      <c r="BM229" s="200" t="s">
        <v>350</v>
      </c>
    </row>
    <row r="230" spans="2:51" s="12" customFormat="1" ht="11.25">
      <c r="B230" s="202"/>
      <c r="C230" s="203"/>
      <c r="D230" s="204" t="s">
        <v>142</v>
      </c>
      <c r="E230" s="205" t="s">
        <v>1</v>
      </c>
      <c r="F230" s="206" t="s">
        <v>351</v>
      </c>
      <c r="G230" s="203"/>
      <c r="H230" s="207">
        <v>13.34</v>
      </c>
      <c r="I230" s="208"/>
      <c r="J230" s="203"/>
      <c r="K230" s="203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142</v>
      </c>
      <c r="AU230" s="213" t="s">
        <v>89</v>
      </c>
      <c r="AV230" s="12" t="s">
        <v>89</v>
      </c>
      <c r="AW230" s="12" t="s">
        <v>33</v>
      </c>
      <c r="AX230" s="12" t="s">
        <v>24</v>
      </c>
      <c r="AY230" s="213" t="s">
        <v>132</v>
      </c>
    </row>
    <row r="231" spans="2:63" s="11" customFormat="1" ht="22.9" customHeight="1">
      <c r="B231" s="174"/>
      <c r="C231" s="175"/>
      <c r="D231" s="176" t="s">
        <v>79</v>
      </c>
      <c r="E231" s="187" t="s">
        <v>352</v>
      </c>
      <c r="F231" s="187" t="s">
        <v>353</v>
      </c>
      <c r="G231" s="175"/>
      <c r="H231" s="175"/>
      <c r="I231" s="178"/>
      <c r="J231" s="188">
        <f>BK231</f>
        <v>0</v>
      </c>
      <c r="K231" s="175"/>
      <c r="L231" s="179"/>
      <c r="M231" s="180"/>
      <c r="N231" s="181"/>
      <c r="O231" s="181"/>
      <c r="P231" s="182">
        <f>SUM(P232:P239)</f>
        <v>0</v>
      </c>
      <c r="Q231" s="181"/>
      <c r="R231" s="182">
        <f>SUM(R232:R239)</f>
        <v>0.07364</v>
      </c>
      <c r="S231" s="181"/>
      <c r="T231" s="183">
        <f>SUM(T232:T239)</f>
        <v>0</v>
      </c>
      <c r="AR231" s="184" t="s">
        <v>89</v>
      </c>
      <c r="AT231" s="185" t="s">
        <v>79</v>
      </c>
      <c r="AU231" s="185" t="s">
        <v>24</v>
      </c>
      <c r="AY231" s="184" t="s">
        <v>132</v>
      </c>
      <c r="BK231" s="186">
        <f>SUM(BK232:BK239)</f>
        <v>0</v>
      </c>
    </row>
    <row r="232" spans="2:65" s="1" customFormat="1" ht="24" customHeight="1">
      <c r="B232" s="33"/>
      <c r="C232" s="189" t="s">
        <v>354</v>
      </c>
      <c r="D232" s="189" t="s">
        <v>135</v>
      </c>
      <c r="E232" s="190" t="s">
        <v>355</v>
      </c>
      <c r="F232" s="191" t="s">
        <v>356</v>
      </c>
      <c r="G232" s="192" t="s">
        <v>155</v>
      </c>
      <c r="H232" s="193">
        <v>2</v>
      </c>
      <c r="I232" s="194"/>
      <c r="J232" s="195">
        <f aca="true" t="shared" si="0" ref="J232:J239">ROUND(I232*H232,1)</f>
        <v>0</v>
      </c>
      <c r="K232" s="191" t="s">
        <v>139</v>
      </c>
      <c r="L232" s="37"/>
      <c r="M232" s="196" t="s">
        <v>1</v>
      </c>
      <c r="N232" s="197" t="s">
        <v>45</v>
      </c>
      <c r="O232" s="65"/>
      <c r="P232" s="198">
        <f aca="true" t="shared" si="1" ref="P232:P239">O232*H232</f>
        <v>0</v>
      </c>
      <c r="Q232" s="198">
        <v>0.00047</v>
      </c>
      <c r="R232" s="198">
        <f aca="true" t="shared" si="2" ref="R232:R239">Q232*H232</f>
        <v>0.00094</v>
      </c>
      <c r="S232" s="198">
        <v>0</v>
      </c>
      <c r="T232" s="199">
        <f aca="true" t="shared" si="3" ref="T232:T239">S232*H232</f>
        <v>0</v>
      </c>
      <c r="AR232" s="200" t="s">
        <v>218</v>
      </c>
      <c r="AT232" s="200" t="s">
        <v>135</v>
      </c>
      <c r="AU232" s="200" t="s">
        <v>89</v>
      </c>
      <c r="AY232" s="16" t="s">
        <v>132</v>
      </c>
      <c r="BE232" s="201">
        <f aca="true" t="shared" si="4" ref="BE232:BE239">IF(N232="základní",J232,0)</f>
        <v>0</v>
      </c>
      <c r="BF232" s="201">
        <f aca="true" t="shared" si="5" ref="BF232:BF239">IF(N232="snížená",J232,0)</f>
        <v>0</v>
      </c>
      <c r="BG232" s="201">
        <f aca="true" t="shared" si="6" ref="BG232:BG239">IF(N232="zákl. přenesená",J232,0)</f>
        <v>0</v>
      </c>
      <c r="BH232" s="201">
        <f aca="true" t="shared" si="7" ref="BH232:BH239">IF(N232="sníž. přenesená",J232,0)</f>
        <v>0</v>
      </c>
      <c r="BI232" s="201">
        <f aca="true" t="shared" si="8" ref="BI232:BI239">IF(N232="nulová",J232,0)</f>
        <v>0</v>
      </c>
      <c r="BJ232" s="16" t="s">
        <v>24</v>
      </c>
      <c r="BK232" s="201">
        <f aca="true" t="shared" si="9" ref="BK232:BK239">ROUND(I232*H232,1)</f>
        <v>0</v>
      </c>
      <c r="BL232" s="16" t="s">
        <v>218</v>
      </c>
      <c r="BM232" s="200" t="s">
        <v>357</v>
      </c>
    </row>
    <row r="233" spans="2:65" s="1" customFormat="1" ht="24" customHeight="1">
      <c r="B233" s="33"/>
      <c r="C233" s="225" t="s">
        <v>358</v>
      </c>
      <c r="D233" s="225" t="s">
        <v>359</v>
      </c>
      <c r="E233" s="226" t="s">
        <v>360</v>
      </c>
      <c r="F233" s="227" t="s">
        <v>361</v>
      </c>
      <c r="G233" s="228" t="s">
        <v>155</v>
      </c>
      <c r="H233" s="229">
        <v>2</v>
      </c>
      <c r="I233" s="230"/>
      <c r="J233" s="231">
        <f t="shared" si="0"/>
        <v>0</v>
      </c>
      <c r="K233" s="227" t="s">
        <v>1</v>
      </c>
      <c r="L233" s="232"/>
      <c r="M233" s="233" t="s">
        <v>1</v>
      </c>
      <c r="N233" s="234" t="s">
        <v>45</v>
      </c>
      <c r="O233" s="65"/>
      <c r="P233" s="198">
        <f t="shared" si="1"/>
        <v>0</v>
      </c>
      <c r="Q233" s="198">
        <v>0.016</v>
      </c>
      <c r="R233" s="198">
        <f t="shared" si="2"/>
        <v>0.032</v>
      </c>
      <c r="S233" s="198">
        <v>0</v>
      </c>
      <c r="T233" s="199">
        <f t="shared" si="3"/>
        <v>0</v>
      </c>
      <c r="AR233" s="200" t="s">
        <v>302</v>
      </c>
      <c r="AT233" s="200" t="s">
        <v>359</v>
      </c>
      <c r="AU233" s="200" t="s">
        <v>89</v>
      </c>
      <c r="AY233" s="16" t="s">
        <v>132</v>
      </c>
      <c r="BE233" s="201">
        <f t="shared" si="4"/>
        <v>0</v>
      </c>
      <c r="BF233" s="201">
        <f t="shared" si="5"/>
        <v>0</v>
      </c>
      <c r="BG233" s="201">
        <f t="shared" si="6"/>
        <v>0</v>
      </c>
      <c r="BH233" s="201">
        <f t="shared" si="7"/>
        <v>0</v>
      </c>
      <c r="BI233" s="201">
        <f t="shared" si="8"/>
        <v>0</v>
      </c>
      <c r="BJ233" s="16" t="s">
        <v>24</v>
      </c>
      <c r="BK233" s="201">
        <f t="shared" si="9"/>
        <v>0</v>
      </c>
      <c r="BL233" s="16" t="s">
        <v>218</v>
      </c>
      <c r="BM233" s="200" t="s">
        <v>362</v>
      </c>
    </row>
    <row r="234" spans="2:65" s="1" customFormat="1" ht="24" customHeight="1">
      <c r="B234" s="33"/>
      <c r="C234" s="189" t="s">
        <v>363</v>
      </c>
      <c r="D234" s="189" t="s">
        <v>135</v>
      </c>
      <c r="E234" s="190" t="s">
        <v>364</v>
      </c>
      <c r="F234" s="191" t="s">
        <v>365</v>
      </c>
      <c r="G234" s="192" t="s">
        <v>155</v>
      </c>
      <c r="H234" s="193">
        <v>2</v>
      </c>
      <c r="I234" s="194"/>
      <c r="J234" s="195">
        <f t="shared" si="0"/>
        <v>0</v>
      </c>
      <c r="K234" s="191" t="s">
        <v>139</v>
      </c>
      <c r="L234" s="37"/>
      <c r="M234" s="196" t="s">
        <v>1</v>
      </c>
      <c r="N234" s="197" t="s">
        <v>45</v>
      </c>
      <c r="O234" s="65"/>
      <c r="P234" s="198">
        <f t="shared" si="1"/>
        <v>0</v>
      </c>
      <c r="Q234" s="198">
        <v>0</v>
      </c>
      <c r="R234" s="198">
        <f t="shared" si="2"/>
        <v>0</v>
      </c>
      <c r="S234" s="198">
        <v>0</v>
      </c>
      <c r="T234" s="199">
        <f t="shared" si="3"/>
        <v>0</v>
      </c>
      <c r="AR234" s="200" t="s">
        <v>218</v>
      </c>
      <c r="AT234" s="200" t="s">
        <v>135</v>
      </c>
      <c r="AU234" s="200" t="s">
        <v>89</v>
      </c>
      <c r="AY234" s="16" t="s">
        <v>132</v>
      </c>
      <c r="BE234" s="201">
        <f t="shared" si="4"/>
        <v>0</v>
      </c>
      <c r="BF234" s="201">
        <f t="shared" si="5"/>
        <v>0</v>
      </c>
      <c r="BG234" s="201">
        <f t="shared" si="6"/>
        <v>0</v>
      </c>
      <c r="BH234" s="201">
        <f t="shared" si="7"/>
        <v>0</v>
      </c>
      <c r="BI234" s="201">
        <f t="shared" si="8"/>
        <v>0</v>
      </c>
      <c r="BJ234" s="16" t="s">
        <v>24</v>
      </c>
      <c r="BK234" s="201">
        <f t="shared" si="9"/>
        <v>0</v>
      </c>
      <c r="BL234" s="16" t="s">
        <v>218</v>
      </c>
      <c r="BM234" s="200" t="s">
        <v>366</v>
      </c>
    </row>
    <row r="235" spans="2:65" s="1" customFormat="1" ht="36" customHeight="1">
      <c r="B235" s="33"/>
      <c r="C235" s="225" t="s">
        <v>367</v>
      </c>
      <c r="D235" s="225" t="s">
        <v>359</v>
      </c>
      <c r="E235" s="226" t="s">
        <v>368</v>
      </c>
      <c r="F235" s="227" t="s">
        <v>369</v>
      </c>
      <c r="G235" s="228" t="s">
        <v>155</v>
      </c>
      <c r="H235" s="229">
        <v>2</v>
      </c>
      <c r="I235" s="230"/>
      <c r="J235" s="231">
        <f t="shared" si="0"/>
        <v>0</v>
      </c>
      <c r="K235" s="227" t="s">
        <v>1</v>
      </c>
      <c r="L235" s="232"/>
      <c r="M235" s="233" t="s">
        <v>1</v>
      </c>
      <c r="N235" s="234" t="s">
        <v>45</v>
      </c>
      <c r="O235" s="65"/>
      <c r="P235" s="198">
        <f t="shared" si="1"/>
        <v>0</v>
      </c>
      <c r="Q235" s="198">
        <v>0.0185</v>
      </c>
      <c r="R235" s="198">
        <f t="shared" si="2"/>
        <v>0.037</v>
      </c>
      <c r="S235" s="198">
        <v>0</v>
      </c>
      <c r="T235" s="199">
        <f t="shared" si="3"/>
        <v>0</v>
      </c>
      <c r="AR235" s="200" t="s">
        <v>302</v>
      </c>
      <c r="AT235" s="200" t="s">
        <v>359</v>
      </c>
      <c r="AU235" s="200" t="s">
        <v>89</v>
      </c>
      <c r="AY235" s="16" t="s">
        <v>132</v>
      </c>
      <c r="BE235" s="201">
        <f t="shared" si="4"/>
        <v>0</v>
      </c>
      <c r="BF235" s="201">
        <f t="shared" si="5"/>
        <v>0</v>
      </c>
      <c r="BG235" s="201">
        <f t="shared" si="6"/>
        <v>0</v>
      </c>
      <c r="BH235" s="201">
        <f t="shared" si="7"/>
        <v>0</v>
      </c>
      <c r="BI235" s="201">
        <f t="shared" si="8"/>
        <v>0</v>
      </c>
      <c r="BJ235" s="16" t="s">
        <v>24</v>
      </c>
      <c r="BK235" s="201">
        <f t="shared" si="9"/>
        <v>0</v>
      </c>
      <c r="BL235" s="16" t="s">
        <v>218</v>
      </c>
      <c r="BM235" s="200" t="s">
        <v>370</v>
      </c>
    </row>
    <row r="236" spans="2:65" s="1" customFormat="1" ht="24" customHeight="1">
      <c r="B236" s="33"/>
      <c r="C236" s="189" t="s">
        <v>371</v>
      </c>
      <c r="D236" s="189" t="s">
        <v>135</v>
      </c>
      <c r="E236" s="190" t="s">
        <v>372</v>
      </c>
      <c r="F236" s="191" t="s">
        <v>373</v>
      </c>
      <c r="G236" s="192" t="s">
        <v>155</v>
      </c>
      <c r="H236" s="193">
        <v>2</v>
      </c>
      <c r="I236" s="194"/>
      <c r="J236" s="195">
        <f t="shared" si="0"/>
        <v>0</v>
      </c>
      <c r="K236" s="191" t="s">
        <v>139</v>
      </c>
      <c r="L236" s="37"/>
      <c r="M236" s="196" t="s">
        <v>1</v>
      </c>
      <c r="N236" s="197" t="s">
        <v>45</v>
      </c>
      <c r="O236" s="65"/>
      <c r="P236" s="198">
        <f t="shared" si="1"/>
        <v>0</v>
      </c>
      <c r="Q236" s="198">
        <v>0</v>
      </c>
      <c r="R236" s="198">
        <f t="shared" si="2"/>
        <v>0</v>
      </c>
      <c r="S236" s="198">
        <v>0</v>
      </c>
      <c r="T236" s="199">
        <f t="shared" si="3"/>
        <v>0</v>
      </c>
      <c r="AR236" s="200" t="s">
        <v>218</v>
      </c>
      <c r="AT236" s="200" t="s">
        <v>135</v>
      </c>
      <c r="AU236" s="200" t="s">
        <v>89</v>
      </c>
      <c r="AY236" s="16" t="s">
        <v>132</v>
      </c>
      <c r="BE236" s="201">
        <f t="shared" si="4"/>
        <v>0</v>
      </c>
      <c r="BF236" s="201">
        <f t="shared" si="5"/>
        <v>0</v>
      </c>
      <c r="BG236" s="201">
        <f t="shared" si="6"/>
        <v>0</v>
      </c>
      <c r="BH236" s="201">
        <f t="shared" si="7"/>
        <v>0</v>
      </c>
      <c r="BI236" s="201">
        <f t="shared" si="8"/>
        <v>0</v>
      </c>
      <c r="BJ236" s="16" t="s">
        <v>24</v>
      </c>
      <c r="BK236" s="201">
        <f t="shared" si="9"/>
        <v>0</v>
      </c>
      <c r="BL236" s="16" t="s">
        <v>218</v>
      </c>
      <c r="BM236" s="200" t="s">
        <v>374</v>
      </c>
    </row>
    <row r="237" spans="2:65" s="1" customFormat="1" ht="16.5" customHeight="1">
      <c r="B237" s="33"/>
      <c r="C237" s="225" t="s">
        <v>375</v>
      </c>
      <c r="D237" s="225" t="s">
        <v>359</v>
      </c>
      <c r="E237" s="226" t="s">
        <v>376</v>
      </c>
      <c r="F237" s="227" t="s">
        <v>377</v>
      </c>
      <c r="G237" s="228" t="s">
        <v>155</v>
      </c>
      <c r="H237" s="229">
        <v>2</v>
      </c>
      <c r="I237" s="230"/>
      <c r="J237" s="231">
        <f t="shared" si="0"/>
        <v>0</v>
      </c>
      <c r="K237" s="227" t="s">
        <v>139</v>
      </c>
      <c r="L237" s="232"/>
      <c r="M237" s="233" t="s">
        <v>1</v>
      </c>
      <c r="N237" s="234" t="s">
        <v>45</v>
      </c>
      <c r="O237" s="65"/>
      <c r="P237" s="198">
        <f t="shared" si="1"/>
        <v>0</v>
      </c>
      <c r="Q237" s="198">
        <v>0.00185</v>
      </c>
      <c r="R237" s="198">
        <f t="shared" si="2"/>
        <v>0.0037</v>
      </c>
      <c r="S237" s="198">
        <v>0</v>
      </c>
      <c r="T237" s="199">
        <f t="shared" si="3"/>
        <v>0</v>
      </c>
      <c r="AR237" s="200" t="s">
        <v>302</v>
      </c>
      <c r="AT237" s="200" t="s">
        <v>359</v>
      </c>
      <c r="AU237" s="200" t="s">
        <v>89</v>
      </c>
      <c r="AY237" s="16" t="s">
        <v>132</v>
      </c>
      <c r="BE237" s="201">
        <f t="shared" si="4"/>
        <v>0</v>
      </c>
      <c r="BF237" s="201">
        <f t="shared" si="5"/>
        <v>0</v>
      </c>
      <c r="BG237" s="201">
        <f t="shared" si="6"/>
        <v>0</v>
      </c>
      <c r="BH237" s="201">
        <f t="shared" si="7"/>
        <v>0</v>
      </c>
      <c r="BI237" s="201">
        <f t="shared" si="8"/>
        <v>0</v>
      </c>
      <c r="BJ237" s="16" t="s">
        <v>24</v>
      </c>
      <c r="BK237" s="201">
        <f t="shared" si="9"/>
        <v>0</v>
      </c>
      <c r="BL237" s="16" t="s">
        <v>218</v>
      </c>
      <c r="BM237" s="200" t="s">
        <v>378</v>
      </c>
    </row>
    <row r="238" spans="2:65" s="1" customFormat="1" ht="36" customHeight="1">
      <c r="B238" s="33"/>
      <c r="C238" s="189" t="s">
        <v>379</v>
      </c>
      <c r="D238" s="189" t="s">
        <v>135</v>
      </c>
      <c r="E238" s="190" t="s">
        <v>380</v>
      </c>
      <c r="F238" s="191" t="s">
        <v>381</v>
      </c>
      <c r="G238" s="192" t="s">
        <v>382</v>
      </c>
      <c r="H238" s="193">
        <v>2</v>
      </c>
      <c r="I238" s="194"/>
      <c r="J238" s="195">
        <f t="shared" si="0"/>
        <v>0</v>
      </c>
      <c r="K238" s="191" t="s">
        <v>1</v>
      </c>
      <c r="L238" s="37"/>
      <c r="M238" s="196" t="s">
        <v>1</v>
      </c>
      <c r="N238" s="197" t="s">
        <v>45</v>
      </c>
      <c r="O238" s="65"/>
      <c r="P238" s="198">
        <f t="shared" si="1"/>
        <v>0</v>
      </c>
      <c r="Q238" s="198">
        <v>0</v>
      </c>
      <c r="R238" s="198">
        <f t="shared" si="2"/>
        <v>0</v>
      </c>
      <c r="S238" s="198">
        <v>0</v>
      </c>
      <c r="T238" s="199">
        <f t="shared" si="3"/>
        <v>0</v>
      </c>
      <c r="AR238" s="200" t="s">
        <v>218</v>
      </c>
      <c r="AT238" s="200" t="s">
        <v>135</v>
      </c>
      <c r="AU238" s="200" t="s">
        <v>89</v>
      </c>
      <c r="AY238" s="16" t="s">
        <v>132</v>
      </c>
      <c r="BE238" s="201">
        <f t="shared" si="4"/>
        <v>0</v>
      </c>
      <c r="BF238" s="201">
        <f t="shared" si="5"/>
        <v>0</v>
      </c>
      <c r="BG238" s="201">
        <f t="shared" si="6"/>
        <v>0</v>
      </c>
      <c r="BH238" s="201">
        <f t="shared" si="7"/>
        <v>0</v>
      </c>
      <c r="BI238" s="201">
        <f t="shared" si="8"/>
        <v>0</v>
      </c>
      <c r="BJ238" s="16" t="s">
        <v>24</v>
      </c>
      <c r="BK238" s="201">
        <f t="shared" si="9"/>
        <v>0</v>
      </c>
      <c r="BL238" s="16" t="s">
        <v>218</v>
      </c>
      <c r="BM238" s="200" t="s">
        <v>383</v>
      </c>
    </row>
    <row r="239" spans="2:65" s="1" customFormat="1" ht="24" customHeight="1">
      <c r="B239" s="33"/>
      <c r="C239" s="189" t="s">
        <v>384</v>
      </c>
      <c r="D239" s="189" t="s">
        <v>135</v>
      </c>
      <c r="E239" s="190" t="s">
        <v>385</v>
      </c>
      <c r="F239" s="191" t="s">
        <v>386</v>
      </c>
      <c r="G239" s="192" t="s">
        <v>387</v>
      </c>
      <c r="H239" s="235"/>
      <c r="I239" s="194"/>
      <c r="J239" s="195">
        <f t="shared" si="0"/>
        <v>0</v>
      </c>
      <c r="K239" s="191" t="s">
        <v>139</v>
      </c>
      <c r="L239" s="37"/>
      <c r="M239" s="196" t="s">
        <v>1</v>
      </c>
      <c r="N239" s="197" t="s">
        <v>45</v>
      </c>
      <c r="O239" s="65"/>
      <c r="P239" s="198">
        <f t="shared" si="1"/>
        <v>0</v>
      </c>
      <c r="Q239" s="198">
        <v>0</v>
      </c>
      <c r="R239" s="198">
        <f t="shared" si="2"/>
        <v>0</v>
      </c>
      <c r="S239" s="198">
        <v>0</v>
      </c>
      <c r="T239" s="199">
        <f t="shared" si="3"/>
        <v>0</v>
      </c>
      <c r="AR239" s="200" t="s">
        <v>218</v>
      </c>
      <c r="AT239" s="200" t="s">
        <v>135</v>
      </c>
      <c r="AU239" s="200" t="s">
        <v>89</v>
      </c>
      <c r="AY239" s="16" t="s">
        <v>132</v>
      </c>
      <c r="BE239" s="201">
        <f t="shared" si="4"/>
        <v>0</v>
      </c>
      <c r="BF239" s="201">
        <f t="shared" si="5"/>
        <v>0</v>
      </c>
      <c r="BG239" s="201">
        <f t="shared" si="6"/>
        <v>0</v>
      </c>
      <c r="BH239" s="201">
        <f t="shared" si="7"/>
        <v>0</v>
      </c>
      <c r="BI239" s="201">
        <f t="shared" si="8"/>
        <v>0</v>
      </c>
      <c r="BJ239" s="16" t="s">
        <v>24</v>
      </c>
      <c r="BK239" s="201">
        <f t="shared" si="9"/>
        <v>0</v>
      </c>
      <c r="BL239" s="16" t="s">
        <v>218</v>
      </c>
      <c r="BM239" s="200" t="s">
        <v>388</v>
      </c>
    </row>
    <row r="240" spans="2:63" s="11" customFormat="1" ht="22.9" customHeight="1">
      <c r="B240" s="174"/>
      <c r="C240" s="175"/>
      <c r="D240" s="176" t="s">
        <v>79</v>
      </c>
      <c r="E240" s="187" t="s">
        <v>389</v>
      </c>
      <c r="F240" s="187" t="s">
        <v>390</v>
      </c>
      <c r="G240" s="175"/>
      <c r="H240" s="175"/>
      <c r="I240" s="178"/>
      <c r="J240" s="188">
        <f>BK240</f>
        <v>0</v>
      </c>
      <c r="K240" s="175"/>
      <c r="L240" s="179"/>
      <c r="M240" s="180"/>
      <c r="N240" s="181"/>
      <c r="O240" s="181"/>
      <c r="P240" s="182">
        <f>SUM(P241:P251)</f>
        <v>0</v>
      </c>
      <c r="Q240" s="181"/>
      <c r="R240" s="182">
        <f>SUM(R241:R251)</f>
        <v>0.5993259999999999</v>
      </c>
      <c r="S240" s="181"/>
      <c r="T240" s="183">
        <f>SUM(T241:T251)</f>
        <v>0</v>
      </c>
      <c r="AR240" s="184" t="s">
        <v>89</v>
      </c>
      <c r="AT240" s="185" t="s">
        <v>79</v>
      </c>
      <c r="AU240" s="185" t="s">
        <v>24</v>
      </c>
      <c r="AY240" s="184" t="s">
        <v>132</v>
      </c>
      <c r="BK240" s="186">
        <f>SUM(BK241:BK251)</f>
        <v>0</v>
      </c>
    </row>
    <row r="241" spans="2:65" s="1" customFormat="1" ht="16.5" customHeight="1">
      <c r="B241" s="33"/>
      <c r="C241" s="189" t="s">
        <v>391</v>
      </c>
      <c r="D241" s="189" t="s">
        <v>135</v>
      </c>
      <c r="E241" s="190" t="s">
        <v>392</v>
      </c>
      <c r="F241" s="191" t="s">
        <v>393</v>
      </c>
      <c r="G241" s="192" t="s">
        <v>138</v>
      </c>
      <c r="H241" s="193">
        <v>17.4</v>
      </c>
      <c r="I241" s="194"/>
      <c r="J241" s="195">
        <f>ROUND(I241*H241,1)</f>
        <v>0</v>
      </c>
      <c r="K241" s="191" t="s">
        <v>139</v>
      </c>
      <c r="L241" s="37"/>
      <c r="M241" s="196" t="s">
        <v>1</v>
      </c>
      <c r="N241" s="197" t="s">
        <v>45</v>
      </c>
      <c r="O241" s="65"/>
      <c r="P241" s="198">
        <f>O241*H241</f>
        <v>0</v>
      </c>
      <c r="Q241" s="198">
        <v>0.0003</v>
      </c>
      <c r="R241" s="198">
        <f>Q241*H241</f>
        <v>0.005219999999999999</v>
      </c>
      <c r="S241" s="198">
        <v>0</v>
      </c>
      <c r="T241" s="199">
        <f>S241*H241</f>
        <v>0</v>
      </c>
      <c r="AR241" s="200" t="s">
        <v>218</v>
      </c>
      <c r="AT241" s="200" t="s">
        <v>135</v>
      </c>
      <c r="AU241" s="200" t="s">
        <v>89</v>
      </c>
      <c r="AY241" s="16" t="s">
        <v>132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6" t="s">
        <v>24</v>
      </c>
      <c r="BK241" s="201">
        <f>ROUND(I241*H241,1)</f>
        <v>0</v>
      </c>
      <c r="BL241" s="16" t="s">
        <v>218</v>
      </c>
      <c r="BM241" s="200" t="s">
        <v>394</v>
      </c>
    </row>
    <row r="242" spans="2:51" s="12" customFormat="1" ht="11.25">
      <c r="B242" s="202"/>
      <c r="C242" s="203"/>
      <c r="D242" s="204" t="s">
        <v>142</v>
      </c>
      <c r="E242" s="205" t="s">
        <v>1</v>
      </c>
      <c r="F242" s="206" t="s">
        <v>395</v>
      </c>
      <c r="G242" s="203"/>
      <c r="H242" s="207">
        <v>17.4</v>
      </c>
      <c r="I242" s="208"/>
      <c r="J242" s="203"/>
      <c r="K242" s="203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142</v>
      </c>
      <c r="AU242" s="213" t="s">
        <v>89</v>
      </c>
      <c r="AV242" s="12" t="s">
        <v>89</v>
      </c>
      <c r="AW242" s="12" t="s">
        <v>33</v>
      </c>
      <c r="AX242" s="12" t="s">
        <v>24</v>
      </c>
      <c r="AY242" s="213" t="s">
        <v>132</v>
      </c>
    </row>
    <row r="243" spans="2:65" s="1" customFormat="1" ht="24" customHeight="1">
      <c r="B243" s="33"/>
      <c r="C243" s="189" t="s">
        <v>396</v>
      </c>
      <c r="D243" s="189" t="s">
        <v>135</v>
      </c>
      <c r="E243" s="190" t="s">
        <v>397</v>
      </c>
      <c r="F243" s="191" t="s">
        <v>398</v>
      </c>
      <c r="G243" s="192" t="s">
        <v>138</v>
      </c>
      <c r="H243" s="193">
        <v>17.4</v>
      </c>
      <c r="I243" s="194"/>
      <c r="J243" s="195">
        <f>ROUND(I243*H243,1)</f>
        <v>0</v>
      </c>
      <c r="K243" s="191" t="s">
        <v>139</v>
      </c>
      <c r="L243" s="37"/>
      <c r="M243" s="196" t="s">
        <v>1</v>
      </c>
      <c r="N243" s="197" t="s">
        <v>45</v>
      </c>
      <c r="O243" s="65"/>
      <c r="P243" s="198">
        <f>O243*H243</f>
        <v>0</v>
      </c>
      <c r="Q243" s="198">
        <v>0.0077</v>
      </c>
      <c r="R243" s="198">
        <f>Q243*H243</f>
        <v>0.13398</v>
      </c>
      <c r="S243" s="198">
        <v>0</v>
      </c>
      <c r="T243" s="199">
        <f>S243*H243</f>
        <v>0</v>
      </c>
      <c r="AR243" s="200" t="s">
        <v>218</v>
      </c>
      <c r="AT243" s="200" t="s">
        <v>135</v>
      </c>
      <c r="AU243" s="200" t="s">
        <v>89</v>
      </c>
      <c r="AY243" s="16" t="s">
        <v>132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6" t="s">
        <v>24</v>
      </c>
      <c r="BK243" s="201">
        <f>ROUND(I243*H243,1)</f>
        <v>0</v>
      </c>
      <c r="BL243" s="16" t="s">
        <v>218</v>
      </c>
      <c r="BM243" s="200" t="s">
        <v>399</v>
      </c>
    </row>
    <row r="244" spans="2:65" s="1" customFormat="1" ht="24" customHeight="1">
      <c r="B244" s="33"/>
      <c r="C244" s="189" t="s">
        <v>400</v>
      </c>
      <c r="D244" s="189" t="s">
        <v>135</v>
      </c>
      <c r="E244" s="190" t="s">
        <v>401</v>
      </c>
      <c r="F244" s="191" t="s">
        <v>402</v>
      </c>
      <c r="G244" s="192" t="s">
        <v>138</v>
      </c>
      <c r="H244" s="193">
        <v>17.4</v>
      </c>
      <c r="I244" s="194"/>
      <c r="J244" s="195">
        <f>ROUND(I244*H244,1)</f>
        <v>0</v>
      </c>
      <c r="K244" s="191" t="s">
        <v>139</v>
      </c>
      <c r="L244" s="37"/>
      <c r="M244" s="196" t="s">
        <v>1</v>
      </c>
      <c r="N244" s="197" t="s">
        <v>45</v>
      </c>
      <c r="O244" s="65"/>
      <c r="P244" s="198">
        <f>O244*H244</f>
        <v>0</v>
      </c>
      <c r="Q244" s="198">
        <v>0.00367</v>
      </c>
      <c r="R244" s="198">
        <f>Q244*H244</f>
        <v>0.063858</v>
      </c>
      <c r="S244" s="198">
        <v>0</v>
      </c>
      <c r="T244" s="199">
        <f>S244*H244</f>
        <v>0</v>
      </c>
      <c r="AR244" s="200" t="s">
        <v>218</v>
      </c>
      <c r="AT244" s="200" t="s">
        <v>135</v>
      </c>
      <c r="AU244" s="200" t="s">
        <v>89</v>
      </c>
      <c r="AY244" s="16" t="s">
        <v>132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6" t="s">
        <v>24</v>
      </c>
      <c r="BK244" s="201">
        <f>ROUND(I244*H244,1)</f>
        <v>0</v>
      </c>
      <c r="BL244" s="16" t="s">
        <v>218</v>
      </c>
      <c r="BM244" s="200" t="s">
        <v>403</v>
      </c>
    </row>
    <row r="245" spans="2:65" s="1" customFormat="1" ht="36" customHeight="1">
      <c r="B245" s="33"/>
      <c r="C245" s="225" t="s">
        <v>404</v>
      </c>
      <c r="D245" s="225" t="s">
        <v>359</v>
      </c>
      <c r="E245" s="226" t="s">
        <v>405</v>
      </c>
      <c r="F245" s="227" t="s">
        <v>406</v>
      </c>
      <c r="G245" s="228" t="s">
        <v>138</v>
      </c>
      <c r="H245" s="229">
        <v>19</v>
      </c>
      <c r="I245" s="230"/>
      <c r="J245" s="231">
        <f>ROUND(I245*H245,1)</f>
        <v>0</v>
      </c>
      <c r="K245" s="227" t="s">
        <v>1</v>
      </c>
      <c r="L245" s="232"/>
      <c r="M245" s="233" t="s">
        <v>1</v>
      </c>
      <c r="N245" s="234" t="s">
        <v>45</v>
      </c>
      <c r="O245" s="65"/>
      <c r="P245" s="198">
        <f>O245*H245</f>
        <v>0</v>
      </c>
      <c r="Q245" s="198">
        <v>0.0192</v>
      </c>
      <c r="R245" s="198">
        <f>Q245*H245</f>
        <v>0.36479999999999996</v>
      </c>
      <c r="S245" s="198">
        <v>0</v>
      </c>
      <c r="T245" s="199">
        <f>S245*H245</f>
        <v>0</v>
      </c>
      <c r="AR245" s="200" t="s">
        <v>302</v>
      </c>
      <c r="AT245" s="200" t="s">
        <v>359</v>
      </c>
      <c r="AU245" s="200" t="s">
        <v>89</v>
      </c>
      <c r="AY245" s="16" t="s">
        <v>132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6" t="s">
        <v>24</v>
      </c>
      <c r="BK245" s="201">
        <f>ROUND(I245*H245,1)</f>
        <v>0</v>
      </c>
      <c r="BL245" s="16" t="s">
        <v>218</v>
      </c>
      <c r="BM245" s="200" t="s">
        <v>407</v>
      </c>
    </row>
    <row r="246" spans="2:51" s="12" customFormat="1" ht="11.25">
      <c r="B246" s="202"/>
      <c r="C246" s="203"/>
      <c r="D246" s="204" t="s">
        <v>142</v>
      </c>
      <c r="E246" s="205" t="s">
        <v>1</v>
      </c>
      <c r="F246" s="206" t="s">
        <v>408</v>
      </c>
      <c r="G246" s="203"/>
      <c r="H246" s="207">
        <v>19</v>
      </c>
      <c r="I246" s="208"/>
      <c r="J246" s="203"/>
      <c r="K246" s="203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142</v>
      </c>
      <c r="AU246" s="213" t="s">
        <v>89</v>
      </c>
      <c r="AV246" s="12" t="s">
        <v>89</v>
      </c>
      <c r="AW246" s="12" t="s">
        <v>33</v>
      </c>
      <c r="AX246" s="12" t="s">
        <v>24</v>
      </c>
      <c r="AY246" s="213" t="s">
        <v>132</v>
      </c>
    </row>
    <row r="247" spans="2:65" s="1" customFormat="1" ht="24" customHeight="1">
      <c r="B247" s="33"/>
      <c r="C247" s="189" t="s">
        <v>409</v>
      </c>
      <c r="D247" s="189" t="s">
        <v>135</v>
      </c>
      <c r="E247" s="190" t="s">
        <v>410</v>
      </c>
      <c r="F247" s="191" t="s">
        <v>411</v>
      </c>
      <c r="G247" s="192" t="s">
        <v>146</v>
      </c>
      <c r="H247" s="193">
        <v>16.6</v>
      </c>
      <c r="I247" s="194"/>
      <c r="J247" s="195">
        <f>ROUND(I247*H247,1)</f>
        <v>0</v>
      </c>
      <c r="K247" s="191" t="s">
        <v>139</v>
      </c>
      <c r="L247" s="37"/>
      <c r="M247" s="196" t="s">
        <v>1</v>
      </c>
      <c r="N247" s="197" t="s">
        <v>45</v>
      </c>
      <c r="O247" s="65"/>
      <c r="P247" s="198">
        <f>O247*H247</f>
        <v>0</v>
      </c>
      <c r="Q247" s="198">
        <v>0.00028</v>
      </c>
      <c r="R247" s="198">
        <f>Q247*H247</f>
        <v>0.004648</v>
      </c>
      <c r="S247" s="198">
        <v>0</v>
      </c>
      <c r="T247" s="199">
        <f>S247*H247</f>
        <v>0</v>
      </c>
      <c r="AR247" s="200" t="s">
        <v>218</v>
      </c>
      <c r="AT247" s="200" t="s">
        <v>135</v>
      </c>
      <c r="AU247" s="200" t="s">
        <v>89</v>
      </c>
      <c r="AY247" s="16" t="s">
        <v>132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6" t="s">
        <v>24</v>
      </c>
      <c r="BK247" s="201">
        <f>ROUND(I247*H247,1)</f>
        <v>0</v>
      </c>
      <c r="BL247" s="16" t="s">
        <v>218</v>
      </c>
      <c r="BM247" s="200" t="s">
        <v>412</v>
      </c>
    </row>
    <row r="248" spans="2:51" s="12" customFormat="1" ht="11.25">
      <c r="B248" s="202"/>
      <c r="C248" s="203"/>
      <c r="D248" s="204" t="s">
        <v>142</v>
      </c>
      <c r="E248" s="205" t="s">
        <v>1</v>
      </c>
      <c r="F248" s="206" t="s">
        <v>413</v>
      </c>
      <c r="G248" s="203"/>
      <c r="H248" s="207">
        <v>16.6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142</v>
      </c>
      <c r="AU248" s="213" t="s">
        <v>89</v>
      </c>
      <c r="AV248" s="12" t="s">
        <v>89</v>
      </c>
      <c r="AW248" s="12" t="s">
        <v>33</v>
      </c>
      <c r="AX248" s="12" t="s">
        <v>24</v>
      </c>
      <c r="AY248" s="213" t="s">
        <v>132</v>
      </c>
    </row>
    <row r="249" spans="2:65" s="1" customFormat="1" ht="36" customHeight="1">
      <c r="B249" s="33"/>
      <c r="C249" s="225" t="s">
        <v>414</v>
      </c>
      <c r="D249" s="225" t="s">
        <v>359</v>
      </c>
      <c r="E249" s="226" t="s">
        <v>415</v>
      </c>
      <c r="F249" s="227" t="s">
        <v>416</v>
      </c>
      <c r="G249" s="228" t="s">
        <v>146</v>
      </c>
      <c r="H249" s="229">
        <v>18</v>
      </c>
      <c r="I249" s="230"/>
      <c r="J249" s="231">
        <f>ROUND(I249*H249,1)</f>
        <v>0</v>
      </c>
      <c r="K249" s="227" t="s">
        <v>1</v>
      </c>
      <c r="L249" s="232"/>
      <c r="M249" s="233" t="s">
        <v>1</v>
      </c>
      <c r="N249" s="234" t="s">
        <v>45</v>
      </c>
      <c r="O249" s="65"/>
      <c r="P249" s="198">
        <f>O249*H249</f>
        <v>0</v>
      </c>
      <c r="Q249" s="198">
        <v>0.00149</v>
      </c>
      <c r="R249" s="198">
        <f>Q249*H249</f>
        <v>0.02682</v>
      </c>
      <c r="S249" s="198">
        <v>0</v>
      </c>
      <c r="T249" s="199">
        <f>S249*H249</f>
        <v>0</v>
      </c>
      <c r="AR249" s="200" t="s">
        <v>302</v>
      </c>
      <c r="AT249" s="200" t="s">
        <v>359</v>
      </c>
      <c r="AU249" s="200" t="s">
        <v>89</v>
      </c>
      <c r="AY249" s="16" t="s">
        <v>132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16" t="s">
        <v>24</v>
      </c>
      <c r="BK249" s="201">
        <f>ROUND(I249*H249,1)</f>
        <v>0</v>
      </c>
      <c r="BL249" s="16" t="s">
        <v>218</v>
      </c>
      <c r="BM249" s="200" t="s">
        <v>417</v>
      </c>
    </row>
    <row r="250" spans="2:51" s="12" customFormat="1" ht="11.25">
      <c r="B250" s="202"/>
      <c r="C250" s="203"/>
      <c r="D250" s="204" t="s">
        <v>142</v>
      </c>
      <c r="E250" s="205" t="s">
        <v>1</v>
      </c>
      <c r="F250" s="206" t="s">
        <v>418</v>
      </c>
      <c r="G250" s="203"/>
      <c r="H250" s="207">
        <v>18</v>
      </c>
      <c r="I250" s="208"/>
      <c r="J250" s="203"/>
      <c r="K250" s="203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142</v>
      </c>
      <c r="AU250" s="213" t="s">
        <v>89</v>
      </c>
      <c r="AV250" s="12" t="s">
        <v>89</v>
      </c>
      <c r="AW250" s="12" t="s">
        <v>33</v>
      </c>
      <c r="AX250" s="12" t="s">
        <v>24</v>
      </c>
      <c r="AY250" s="213" t="s">
        <v>132</v>
      </c>
    </row>
    <row r="251" spans="2:65" s="1" customFormat="1" ht="24" customHeight="1">
      <c r="B251" s="33"/>
      <c r="C251" s="189" t="s">
        <v>419</v>
      </c>
      <c r="D251" s="189" t="s">
        <v>135</v>
      </c>
      <c r="E251" s="190" t="s">
        <v>420</v>
      </c>
      <c r="F251" s="191" t="s">
        <v>421</v>
      </c>
      <c r="G251" s="192" t="s">
        <v>387</v>
      </c>
      <c r="H251" s="235"/>
      <c r="I251" s="194"/>
      <c r="J251" s="195">
        <f>ROUND(I251*H251,1)</f>
        <v>0</v>
      </c>
      <c r="K251" s="191" t="s">
        <v>139</v>
      </c>
      <c r="L251" s="37"/>
      <c r="M251" s="196" t="s">
        <v>1</v>
      </c>
      <c r="N251" s="197" t="s">
        <v>45</v>
      </c>
      <c r="O251" s="65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AR251" s="200" t="s">
        <v>218</v>
      </c>
      <c r="AT251" s="200" t="s">
        <v>135</v>
      </c>
      <c r="AU251" s="200" t="s">
        <v>89</v>
      </c>
      <c r="AY251" s="16" t="s">
        <v>132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6" t="s">
        <v>24</v>
      </c>
      <c r="BK251" s="201">
        <f>ROUND(I251*H251,1)</f>
        <v>0</v>
      </c>
      <c r="BL251" s="16" t="s">
        <v>218</v>
      </c>
      <c r="BM251" s="200" t="s">
        <v>422</v>
      </c>
    </row>
    <row r="252" spans="2:63" s="11" customFormat="1" ht="22.9" customHeight="1">
      <c r="B252" s="174"/>
      <c r="C252" s="175"/>
      <c r="D252" s="176" t="s">
        <v>79</v>
      </c>
      <c r="E252" s="187" t="s">
        <v>423</v>
      </c>
      <c r="F252" s="187" t="s">
        <v>424</v>
      </c>
      <c r="G252" s="175"/>
      <c r="H252" s="175"/>
      <c r="I252" s="178"/>
      <c r="J252" s="188">
        <f>BK252</f>
        <v>0</v>
      </c>
      <c r="K252" s="175"/>
      <c r="L252" s="179"/>
      <c r="M252" s="180"/>
      <c r="N252" s="181"/>
      <c r="O252" s="181"/>
      <c r="P252" s="182">
        <f>SUM(P253:P273)</f>
        <v>0</v>
      </c>
      <c r="Q252" s="181"/>
      <c r="R252" s="182">
        <f>SUM(R253:R273)</f>
        <v>0.6513100000000001</v>
      </c>
      <c r="S252" s="181"/>
      <c r="T252" s="183">
        <f>SUM(T253:T273)</f>
        <v>0.31319</v>
      </c>
      <c r="AR252" s="184" t="s">
        <v>89</v>
      </c>
      <c r="AT252" s="185" t="s">
        <v>79</v>
      </c>
      <c r="AU252" s="185" t="s">
        <v>24</v>
      </c>
      <c r="AY252" s="184" t="s">
        <v>132</v>
      </c>
      <c r="BK252" s="186">
        <f>SUM(BK253:BK273)</f>
        <v>0</v>
      </c>
    </row>
    <row r="253" spans="2:65" s="1" customFormat="1" ht="16.5" customHeight="1">
      <c r="B253" s="33"/>
      <c r="C253" s="189" t="s">
        <v>425</v>
      </c>
      <c r="D253" s="189" t="s">
        <v>135</v>
      </c>
      <c r="E253" s="190" t="s">
        <v>426</v>
      </c>
      <c r="F253" s="191" t="s">
        <v>427</v>
      </c>
      <c r="G253" s="192" t="s">
        <v>146</v>
      </c>
      <c r="H253" s="193">
        <v>217</v>
      </c>
      <c r="I253" s="194"/>
      <c r="J253" s="195">
        <f>ROUND(I253*H253,1)</f>
        <v>0</v>
      </c>
      <c r="K253" s="191" t="s">
        <v>139</v>
      </c>
      <c r="L253" s="37"/>
      <c r="M253" s="196" t="s">
        <v>1</v>
      </c>
      <c r="N253" s="197" t="s">
        <v>45</v>
      </c>
      <c r="O253" s="65"/>
      <c r="P253" s="198">
        <f>O253*H253</f>
        <v>0</v>
      </c>
      <c r="Q253" s="198">
        <v>0</v>
      </c>
      <c r="R253" s="198">
        <f>Q253*H253</f>
        <v>0</v>
      </c>
      <c r="S253" s="198">
        <v>0.0003</v>
      </c>
      <c r="T253" s="199">
        <f>S253*H253</f>
        <v>0.06509999999999999</v>
      </c>
      <c r="AR253" s="200" t="s">
        <v>218</v>
      </c>
      <c r="AT253" s="200" t="s">
        <v>135</v>
      </c>
      <c r="AU253" s="200" t="s">
        <v>89</v>
      </c>
      <c r="AY253" s="16" t="s">
        <v>132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16" t="s">
        <v>24</v>
      </c>
      <c r="BK253" s="201">
        <f>ROUND(I253*H253,1)</f>
        <v>0</v>
      </c>
      <c r="BL253" s="16" t="s">
        <v>218</v>
      </c>
      <c r="BM253" s="200" t="s">
        <v>428</v>
      </c>
    </row>
    <row r="254" spans="2:51" s="14" customFormat="1" ht="11.25">
      <c r="B254" s="236"/>
      <c r="C254" s="237"/>
      <c r="D254" s="204" t="s">
        <v>142</v>
      </c>
      <c r="E254" s="238" t="s">
        <v>1</v>
      </c>
      <c r="F254" s="239" t="s">
        <v>429</v>
      </c>
      <c r="G254" s="237"/>
      <c r="H254" s="238" t="s">
        <v>1</v>
      </c>
      <c r="I254" s="240"/>
      <c r="J254" s="237"/>
      <c r="K254" s="237"/>
      <c r="L254" s="241"/>
      <c r="M254" s="242"/>
      <c r="N254" s="243"/>
      <c r="O254" s="243"/>
      <c r="P254" s="243"/>
      <c r="Q254" s="243"/>
      <c r="R254" s="243"/>
      <c r="S254" s="243"/>
      <c r="T254" s="244"/>
      <c r="AT254" s="245" t="s">
        <v>142</v>
      </c>
      <c r="AU254" s="245" t="s">
        <v>89</v>
      </c>
      <c r="AV254" s="14" t="s">
        <v>24</v>
      </c>
      <c r="AW254" s="14" t="s">
        <v>33</v>
      </c>
      <c r="AX254" s="14" t="s">
        <v>80</v>
      </c>
      <c r="AY254" s="245" t="s">
        <v>132</v>
      </c>
    </row>
    <row r="255" spans="2:51" s="12" customFormat="1" ht="11.25">
      <c r="B255" s="202"/>
      <c r="C255" s="203"/>
      <c r="D255" s="204" t="s">
        <v>142</v>
      </c>
      <c r="E255" s="205" t="s">
        <v>1</v>
      </c>
      <c r="F255" s="206" t="s">
        <v>430</v>
      </c>
      <c r="G255" s="203"/>
      <c r="H255" s="207">
        <v>217</v>
      </c>
      <c r="I255" s="208"/>
      <c r="J255" s="203"/>
      <c r="K255" s="203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142</v>
      </c>
      <c r="AU255" s="213" t="s">
        <v>89</v>
      </c>
      <c r="AV255" s="12" t="s">
        <v>89</v>
      </c>
      <c r="AW255" s="12" t="s">
        <v>33</v>
      </c>
      <c r="AX255" s="12" t="s">
        <v>24</v>
      </c>
      <c r="AY255" s="213" t="s">
        <v>132</v>
      </c>
    </row>
    <row r="256" spans="2:65" s="1" customFormat="1" ht="24" customHeight="1">
      <c r="B256" s="33"/>
      <c r="C256" s="189" t="s">
        <v>431</v>
      </c>
      <c r="D256" s="189" t="s">
        <v>135</v>
      </c>
      <c r="E256" s="190" t="s">
        <v>432</v>
      </c>
      <c r="F256" s="191" t="s">
        <v>433</v>
      </c>
      <c r="G256" s="192" t="s">
        <v>138</v>
      </c>
      <c r="H256" s="193">
        <v>80.53</v>
      </c>
      <c r="I256" s="194"/>
      <c r="J256" s="195">
        <f>ROUND(I256*H256,1)</f>
        <v>0</v>
      </c>
      <c r="K256" s="191" t="s">
        <v>139</v>
      </c>
      <c r="L256" s="37"/>
      <c r="M256" s="196" t="s">
        <v>1</v>
      </c>
      <c r="N256" s="197" t="s">
        <v>45</v>
      </c>
      <c r="O256" s="65"/>
      <c r="P256" s="198">
        <f>O256*H256</f>
        <v>0</v>
      </c>
      <c r="Q256" s="198">
        <v>0</v>
      </c>
      <c r="R256" s="198">
        <f>Q256*H256</f>
        <v>0</v>
      </c>
      <c r="S256" s="198">
        <v>0.003</v>
      </c>
      <c r="T256" s="199">
        <f>S256*H256</f>
        <v>0.24159</v>
      </c>
      <c r="AR256" s="200" t="s">
        <v>218</v>
      </c>
      <c r="AT256" s="200" t="s">
        <v>135</v>
      </c>
      <c r="AU256" s="200" t="s">
        <v>89</v>
      </c>
      <c r="AY256" s="16" t="s">
        <v>132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6" t="s">
        <v>24</v>
      </c>
      <c r="BK256" s="201">
        <f>ROUND(I256*H256,1)</f>
        <v>0</v>
      </c>
      <c r="BL256" s="16" t="s">
        <v>218</v>
      </c>
      <c r="BM256" s="200" t="s">
        <v>434</v>
      </c>
    </row>
    <row r="257" spans="2:51" s="12" customFormat="1" ht="11.25">
      <c r="B257" s="202"/>
      <c r="C257" s="203"/>
      <c r="D257" s="204" t="s">
        <v>142</v>
      </c>
      <c r="E257" s="205" t="s">
        <v>1</v>
      </c>
      <c r="F257" s="206" t="s">
        <v>435</v>
      </c>
      <c r="G257" s="203"/>
      <c r="H257" s="207">
        <v>80.53</v>
      </c>
      <c r="I257" s="208"/>
      <c r="J257" s="203"/>
      <c r="K257" s="203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142</v>
      </c>
      <c r="AU257" s="213" t="s">
        <v>89</v>
      </c>
      <c r="AV257" s="12" t="s">
        <v>89</v>
      </c>
      <c r="AW257" s="12" t="s">
        <v>33</v>
      </c>
      <c r="AX257" s="12" t="s">
        <v>24</v>
      </c>
      <c r="AY257" s="213" t="s">
        <v>132</v>
      </c>
    </row>
    <row r="258" spans="2:65" s="1" customFormat="1" ht="24" customHeight="1">
      <c r="B258" s="33"/>
      <c r="C258" s="189" t="s">
        <v>436</v>
      </c>
      <c r="D258" s="189" t="s">
        <v>135</v>
      </c>
      <c r="E258" s="190" t="s">
        <v>437</v>
      </c>
      <c r="F258" s="191" t="s">
        <v>438</v>
      </c>
      <c r="G258" s="192" t="s">
        <v>138</v>
      </c>
      <c r="H258" s="193">
        <v>0.6</v>
      </c>
      <c r="I258" s="194"/>
      <c r="J258" s="195">
        <f>ROUND(I258*H258,1)</f>
        <v>0</v>
      </c>
      <c r="K258" s="191" t="s">
        <v>139</v>
      </c>
      <c r="L258" s="37"/>
      <c r="M258" s="196" t="s">
        <v>1</v>
      </c>
      <c r="N258" s="197" t="s">
        <v>45</v>
      </c>
      <c r="O258" s="65"/>
      <c r="P258" s="198">
        <f>O258*H258</f>
        <v>0</v>
      </c>
      <c r="Q258" s="198">
        <v>0</v>
      </c>
      <c r="R258" s="198">
        <f>Q258*H258</f>
        <v>0</v>
      </c>
      <c r="S258" s="198">
        <v>0.0025</v>
      </c>
      <c r="T258" s="199">
        <f>S258*H258</f>
        <v>0.0015</v>
      </c>
      <c r="AR258" s="200" t="s">
        <v>218</v>
      </c>
      <c r="AT258" s="200" t="s">
        <v>135</v>
      </c>
      <c r="AU258" s="200" t="s">
        <v>89</v>
      </c>
      <c r="AY258" s="16" t="s">
        <v>132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6" t="s">
        <v>24</v>
      </c>
      <c r="BK258" s="201">
        <f>ROUND(I258*H258,1)</f>
        <v>0</v>
      </c>
      <c r="BL258" s="16" t="s">
        <v>218</v>
      </c>
      <c r="BM258" s="200" t="s">
        <v>439</v>
      </c>
    </row>
    <row r="259" spans="2:51" s="12" customFormat="1" ht="11.25">
      <c r="B259" s="202"/>
      <c r="C259" s="203"/>
      <c r="D259" s="204" t="s">
        <v>142</v>
      </c>
      <c r="E259" s="205" t="s">
        <v>1</v>
      </c>
      <c r="F259" s="206" t="s">
        <v>440</v>
      </c>
      <c r="G259" s="203"/>
      <c r="H259" s="207">
        <v>0.6</v>
      </c>
      <c r="I259" s="208"/>
      <c r="J259" s="203"/>
      <c r="K259" s="203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142</v>
      </c>
      <c r="AU259" s="213" t="s">
        <v>89</v>
      </c>
      <c r="AV259" s="12" t="s">
        <v>89</v>
      </c>
      <c r="AW259" s="12" t="s">
        <v>33</v>
      </c>
      <c r="AX259" s="12" t="s">
        <v>24</v>
      </c>
      <c r="AY259" s="213" t="s">
        <v>132</v>
      </c>
    </row>
    <row r="260" spans="2:65" s="1" customFormat="1" ht="24" customHeight="1">
      <c r="B260" s="33"/>
      <c r="C260" s="189" t="s">
        <v>441</v>
      </c>
      <c r="D260" s="189" t="s">
        <v>135</v>
      </c>
      <c r="E260" s="190" t="s">
        <v>442</v>
      </c>
      <c r="F260" s="191" t="s">
        <v>443</v>
      </c>
      <c r="G260" s="192" t="s">
        <v>155</v>
      </c>
      <c r="H260" s="193">
        <v>1</v>
      </c>
      <c r="I260" s="194"/>
      <c r="J260" s="195">
        <f>ROUND(I260*H260,1)</f>
        <v>0</v>
      </c>
      <c r="K260" s="191" t="s">
        <v>139</v>
      </c>
      <c r="L260" s="37"/>
      <c r="M260" s="196" t="s">
        <v>1</v>
      </c>
      <c r="N260" s="197" t="s">
        <v>45</v>
      </c>
      <c r="O260" s="65"/>
      <c r="P260" s="198">
        <f>O260*H260</f>
        <v>0</v>
      </c>
      <c r="Q260" s="198">
        <v>0.00069</v>
      </c>
      <c r="R260" s="198">
        <f>Q260*H260</f>
        <v>0.00069</v>
      </c>
      <c r="S260" s="198">
        <v>0.005</v>
      </c>
      <c r="T260" s="199">
        <f>S260*H260</f>
        <v>0.005</v>
      </c>
      <c r="AR260" s="200" t="s">
        <v>218</v>
      </c>
      <c r="AT260" s="200" t="s">
        <v>135</v>
      </c>
      <c r="AU260" s="200" t="s">
        <v>89</v>
      </c>
      <c r="AY260" s="16" t="s">
        <v>132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6" t="s">
        <v>24</v>
      </c>
      <c r="BK260" s="201">
        <f>ROUND(I260*H260,1)</f>
        <v>0</v>
      </c>
      <c r="BL260" s="16" t="s">
        <v>218</v>
      </c>
      <c r="BM260" s="200" t="s">
        <v>444</v>
      </c>
    </row>
    <row r="261" spans="2:51" s="12" customFormat="1" ht="11.25">
      <c r="B261" s="202"/>
      <c r="C261" s="203"/>
      <c r="D261" s="204" t="s">
        <v>142</v>
      </c>
      <c r="E261" s="205" t="s">
        <v>1</v>
      </c>
      <c r="F261" s="206" t="s">
        <v>445</v>
      </c>
      <c r="G261" s="203"/>
      <c r="H261" s="207">
        <v>1</v>
      </c>
      <c r="I261" s="208"/>
      <c r="J261" s="203"/>
      <c r="K261" s="203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142</v>
      </c>
      <c r="AU261" s="213" t="s">
        <v>89</v>
      </c>
      <c r="AV261" s="12" t="s">
        <v>89</v>
      </c>
      <c r="AW261" s="12" t="s">
        <v>33</v>
      </c>
      <c r="AX261" s="12" t="s">
        <v>24</v>
      </c>
      <c r="AY261" s="213" t="s">
        <v>132</v>
      </c>
    </row>
    <row r="262" spans="2:65" s="1" customFormat="1" ht="16.5" customHeight="1">
      <c r="B262" s="33"/>
      <c r="C262" s="225" t="s">
        <v>446</v>
      </c>
      <c r="D262" s="225" t="s">
        <v>359</v>
      </c>
      <c r="E262" s="226" t="s">
        <v>447</v>
      </c>
      <c r="F262" s="227" t="s">
        <v>448</v>
      </c>
      <c r="G262" s="228" t="s">
        <v>138</v>
      </c>
      <c r="H262" s="229">
        <v>1</v>
      </c>
      <c r="I262" s="230"/>
      <c r="J262" s="231">
        <f>ROUND(I262*H262,1)</f>
        <v>0</v>
      </c>
      <c r="K262" s="227" t="s">
        <v>139</v>
      </c>
      <c r="L262" s="232"/>
      <c r="M262" s="233" t="s">
        <v>1</v>
      </c>
      <c r="N262" s="234" t="s">
        <v>45</v>
      </c>
      <c r="O262" s="65"/>
      <c r="P262" s="198">
        <f>O262*H262</f>
        <v>0</v>
      </c>
      <c r="Q262" s="198">
        <v>0.00264</v>
      </c>
      <c r="R262" s="198">
        <f>Q262*H262</f>
        <v>0.00264</v>
      </c>
      <c r="S262" s="198">
        <v>0</v>
      </c>
      <c r="T262" s="199">
        <f>S262*H262</f>
        <v>0</v>
      </c>
      <c r="AR262" s="200" t="s">
        <v>302</v>
      </c>
      <c r="AT262" s="200" t="s">
        <v>359</v>
      </c>
      <c r="AU262" s="200" t="s">
        <v>89</v>
      </c>
      <c r="AY262" s="16" t="s">
        <v>132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6" t="s">
        <v>24</v>
      </c>
      <c r="BK262" s="201">
        <f>ROUND(I262*H262,1)</f>
        <v>0</v>
      </c>
      <c r="BL262" s="16" t="s">
        <v>218</v>
      </c>
      <c r="BM262" s="200" t="s">
        <v>449</v>
      </c>
    </row>
    <row r="263" spans="2:51" s="12" customFormat="1" ht="11.25">
      <c r="B263" s="202"/>
      <c r="C263" s="203"/>
      <c r="D263" s="204" t="s">
        <v>142</v>
      </c>
      <c r="E263" s="205" t="s">
        <v>1</v>
      </c>
      <c r="F263" s="206" t="s">
        <v>450</v>
      </c>
      <c r="G263" s="203"/>
      <c r="H263" s="207">
        <v>1</v>
      </c>
      <c r="I263" s="208"/>
      <c r="J263" s="203"/>
      <c r="K263" s="203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142</v>
      </c>
      <c r="AU263" s="213" t="s">
        <v>89</v>
      </c>
      <c r="AV263" s="12" t="s">
        <v>89</v>
      </c>
      <c r="AW263" s="12" t="s">
        <v>33</v>
      </c>
      <c r="AX263" s="12" t="s">
        <v>24</v>
      </c>
      <c r="AY263" s="213" t="s">
        <v>132</v>
      </c>
    </row>
    <row r="264" spans="2:65" s="1" customFormat="1" ht="16.5" customHeight="1">
      <c r="B264" s="33"/>
      <c r="C264" s="189" t="s">
        <v>451</v>
      </c>
      <c r="D264" s="189" t="s">
        <v>135</v>
      </c>
      <c r="E264" s="190" t="s">
        <v>452</v>
      </c>
      <c r="F264" s="191" t="s">
        <v>453</v>
      </c>
      <c r="G264" s="192" t="s">
        <v>138</v>
      </c>
      <c r="H264" s="193">
        <v>213.2</v>
      </c>
      <c r="I264" s="194"/>
      <c r="J264" s="195">
        <f>ROUND(I264*H264,1)</f>
        <v>0</v>
      </c>
      <c r="K264" s="191" t="s">
        <v>139</v>
      </c>
      <c r="L264" s="37"/>
      <c r="M264" s="196" t="s">
        <v>1</v>
      </c>
      <c r="N264" s="197" t="s">
        <v>45</v>
      </c>
      <c r="O264" s="65"/>
      <c r="P264" s="198">
        <f>O264*H264</f>
        <v>0</v>
      </c>
      <c r="Q264" s="198">
        <v>0</v>
      </c>
      <c r="R264" s="198">
        <f>Q264*H264</f>
        <v>0</v>
      </c>
      <c r="S264" s="198">
        <v>0</v>
      </c>
      <c r="T264" s="199">
        <f>S264*H264</f>
        <v>0</v>
      </c>
      <c r="AR264" s="200" t="s">
        <v>218</v>
      </c>
      <c r="AT264" s="200" t="s">
        <v>135</v>
      </c>
      <c r="AU264" s="200" t="s">
        <v>89</v>
      </c>
      <c r="AY264" s="16" t="s">
        <v>132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16" t="s">
        <v>24</v>
      </c>
      <c r="BK264" s="201">
        <f>ROUND(I264*H264,1)</f>
        <v>0</v>
      </c>
      <c r="BL264" s="16" t="s">
        <v>218</v>
      </c>
      <c r="BM264" s="200" t="s">
        <v>454</v>
      </c>
    </row>
    <row r="265" spans="2:51" s="12" customFormat="1" ht="11.25">
      <c r="B265" s="202"/>
      <c r="C265" s="203"/>
      <c r="D265" s="204" t="s">
        <v>142</v>
      </c>
      <c r="E265" s="205" t="s">
        <v>1</v>
      </c>
      <c r="F265" s="206" t="s">
        <v>455</v>
      </c>
      <c r="G265" s="203"/>
      <c r="H265" s="207">
        <v>213.2</v>
      </c>
      <c r="I265" s="208"/>
      <c r="J265" s="203"/>
      <c r="K265" s="203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142</v>
      </c>
      <c r="AU265" s="213" t="s">
        <v>89</v>
      </c>
      <c r="AV265" s="12" t="s">
        <v>89</v>
      </c>
      <c r="AW265" s="12" t="s">
        <v>33</v>
      </c>
      <c r="AX265" s="12" t="s">
        <v>24</v>
      </c>
      <c r="AY265" s="213" t="s">
        <v>132</v>
      </c>
    </row>
    <row r="266" spans="2:65" s="1" customFormat="1" ht="24" customHeight="1">
      <c r="B266" s="33"/>
      <c r="C266" s="189" t="s">
        <v>456</v>
      </c>
      <c r="D266" s="189" t="s">
        <v>135</v>
      </c>
      <c r="E266" s="190" t="s">
        <v>457</v>
      </c>
      <c r="F266" s="191" t="s">
        <v>458</v>
      </c>
      <c r="G266" s="192" t="s">
        <v>138</v>
      </c>
      <c r="H266" s="193">
        <v>213.2</v>
      </c>
      <c r="I266" s="194"/>
      <c r="J266" s="195">
        <f>ROUND(I266*H266,1)</f>
        <v>0</v>
      </c>
      <c r="K266" s="191" t="s">
        <v>139</v>
      </c>
      <c r="L266" s="37"/>
      <c r="M266" s="196" t="s">
        <v>1</v>
      </c>
      <c r="N266" s="197" t="s">
        <v>45</v>
      </c>
      <c r="O266" s="65"/>
      <c r="P266" s="198">
        <f>O266*H266</f>
        <v>0</v>
      </c>
      <c r="Q266" s="198">
        <v>0</v>
      </c>
      <c r="R266" s="198">
        <f>Q266*H266</f>
        <v>0</v>
      </c>
      <c r="S266" s="198">
        <v>0</v>
      </c>
      <c r="T266" s="199">
        <f>S266*H266</f>
        <v>0</v>
      </c>
      <c r="AR266" s="200" t="s">
        <v>218</v>
      </c>
      <c r="AT266" s="200" t="s">
        <v>135</v>
      </c>
      <c r="AU266" s="200" t="s">
        <v>89</v>
      </c>
      <c r="AY266" s="16" t="s">
        <v>132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16" t="s">
        <v>24</v>
      </c>
      <c r="BK266" s="201">
        <f>ROUND(I266*H266,1)</f>
        <v>0</v>
      </c>
      <c r="BL266" s="16" t="s">
        <v>218</v>
      </c>
      <c r="BM266" s="200" t="s">
        <v>459</v>
      </c>
    </row>
    <row r="267" spans="2:65" s="1" customFormat="1" ht="16.5" customHeight="1">
      <c r="B267" s="33"/>
      <c r="C267" s="189" t="s">
        <v>460</v>
      </c>
      <c r="D267" s="189" t="s">
        <v>135</v>
      </c>
      <c r="E267" s="190" t="s">
        <v>461</v>
      </c>
      <c r="F267" s="191" t="s">
        <v>462</v>
      </c>
      <c r="G267" s="192" t="s">
        <v>146</v>
      </c>
      <c r="H267" s="193">
        <v>213</v>
      </c>
      <c r="I267" s="194"/>
      <c r="J267" s="195">
        <f>ROUND(I267*H267,1)</f>
        <v>0</v>
      </c>
      <c r="K267" s="191" t="s">
        <v>139</v>
      </c>
      <c r="L267" s="37"/>
      <c r="M267" s="196" t="s">
        <v>1</v>
      </c>
      <c r="N267" s="197" t="s">
        <v>45</v>
      </c>
      <c r="O267" s="65"/>
      <c r="P267" s="198">
        <f>O267*H267</f>
        <v>0</v>
      </c>
      <c r="Q267" s="198">
        <v>1E-05</v>
      </c>
      <c r="R267" s="198">
        <f>Q267*H267</f>
        <v>0.0021300000000000004</v>
      </c>
      <c r="S267" s="198">
        <v>0</v>
      </c>
      <c r="T267" s="199">
        <f>S267*H267</f>
        <v>0</v>
      </c>
      <c r="AR267" s="200" t="s">
        <v>218</v>
      </c>
      <c r="AT267" s="200" t="s">
        <v>135</v>
      </c>
      <c r="AU267" s="200" t="s">
        <v>89</v>
      </c>
      <c r="AY267" s="16" t="s">
        <v>132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16" t="s">
        <v>24</v>
      </c>
      <c r="BK267" s="201">
        <f>ROUND(I267*H267,1)</f>
        <v>0</v>
      </c>
      <c r="BL267" s="16" t="s">
        <v>218</v>
      </c>
      <c r="BM267" s="200" t="s">
        <v>463</v>
      </c>
    </row>
    <row r="268" spans="2:65" s="1" customFormat="1" ht="16.5" customHeight="1">
      <c r="B268" s="33"/>
      <c r="C268" s="189" t="s">
        <v>464</v>
      </c>
      <c r="D268" s="189" t="s">
        <v>135</v>
      </c>
      <c r="E268" s="190" t="s">
        <v>465</v>
      </c>
      <c r="F268" s="191" t="s">
        <v>466</v>
      </c>
      <c r="G268" s="192" t="s">
        <v>146</v>
      </c>
      <c r="H268" s="193">
        <v>213</v>
      </c>
      <c r="I268" s="194"/>
      <c r="J268" s="195">
        <f>ROUND(I268*H268,1)</f>
        <v>0</v>
      </c>
      <c r="K268" s="191" t="s">
        <v>139</v>
      </c>
      <c r="L268" s="37"/>
      <c r="M268" s="196" t="s">
        <v>1</v>
      </c>
      <c r="N268" s="197" t="s">
        <v>45</v>
      </c>
      <c r="O268" s="65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AR268" s="200" t="s">
        <v>218</v>
      </c>
      <c r="AT268" s="200" t="s">
        <v>135</v>
      </c>
      <c r="AU268" s="200" t="s">
        <v>89</v>
      </c>
      <c r="AY268" s="16" t="s">
        <v>132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6" t="s">
        <v>24</v>
      </c>
      <c r="BK268" s="201">
        <f>ROUND(I268*H268,1)</f>
        <v>0</v>
      </c>
      <c r="BL268" s="16" t="s">
        <v>218</v>
      </c>
      <c r="BM268" s="200" t="s">
        <v>467</v>
      </c>
    </row>
    <row r="269" spans="2:65" s="1" customFormat="1" ht="36" customHeight="1">
      <c r="B269" s="33"/>
      <c r="C269" s="225" t="s">
        <v>468</v>
      </c>
      <c r="D269" s="225" t="s">
        <v>359</v>
      </c>
      <c r="E269" s="226" t="s">
        <v>469</v>
      </c>
      <c r="F269" s="227" t="s">
        <v>470</v>
      </c>
      <c r="G269" s="228" t="s">
        <v>138</v>
      </c>
      <c r="H269" s="229">
        <v>247</v>
      </c>
      <c r="I269" s="230"/>
      <c r="J269" s="231">
        <f>ROUND(I269*H269,1)</f>
        <v>0</v>
      </c>
      <c r="K269" s="227" t="s">
        <v>139</v>
      </c>
      <c r="L269" s="232"/>
      <c r="M269" s="233" t="s">
        <v>1</v>
      </c>
      <c r="N269" s="234" t="s">
        <v>45</v>
      </c>
      <c r="O269" s="65"/>
      <c r="P269" s="198">
        <f>O269*H269</f>
        <v>0</v>
      </c>
      <c r="Q269" s="198">
        <v>0.00235</v>
      </c>
      <c r="R269" s="198">
        <f>Q269*H269</f>
        <v>0.58045</v>
      </c>
      <c r="S269" s="198">
        <v>0</v>
      </c>
      <c r="T269" s="199">
        <f>S269*H269</f>
        <v>0</v>
      </c>
      <c r="AR269" s="200" t="s">
        <v>302</v>
      </c>
      <c r="AT269" s="200" t="s">
        <v>359</v>
      </c>
      <c r="AU269" s="200" t="s">
        <v>89</v>
      </c>
      <c r="AY269" s="16" t="s">
        <v>132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16" t="s">
        <v>24</v>
      </c>
      <c r="BK269" s="201">
        <f>ROUND(I269*H269,1)</f>
        <v>0</v>
      </c>
      <c r="BL269" s="16" t="s">
        <v>218</v>
      </c>
      <c r="BM269" s="200" t="s">
        <v>471</v>
      </c>
    </row>
    <row r="270" spans="2:51" s="12" customFormat="1" ht="11.25">
      <c r="B270" s="202"/>
      <c r="C270" s="203"/>
      <c r="D270" s="204" t="s">
        <v>142</v>
      </c>
      <c r="E270" s="205" t="s">
        <v>1</v>
      </c>
      <c r="F270" s="206" t="s">
        <v>472</v>
      </c>
      <c r="G270" s="203"/>
      <c r="H270" s="207">
        <v>247</v>
      </c>
      <c r="I270" s="208"/>
      <c r="J270" s="203"/>
      <c r="K270" s="203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142</v>
      </c>
      <c r="AU270" s="213" t="s">
        <v>89</v>
      </c>
      <c r="AV270" s="12" t="s">
        <v>89</v>
      </c>
      <c r="AW270" s="12" t="s">
        <v>33</v>
      </c>
      <c r="AX270" s="12" t="s">
        <v>24</v>
      </c>
      <c r="AY270" s="213" t="s">
        <v>132</v>
      </c>
    </row>
    <row r="271" spans="2:65" s="1" customFormat="1" ht="24" customHeight="1">
      <c r="B271" s="33"/>
      <c r="C271" s="225" t="s">
        <v>473</v>
      </c>
      <c r="D271" s="225" t="s">
        <v>359</v>
      </c>
      <c r="E271" s="226" t="s">
        <v>474</v>
      </c>
      <c r="F271" s="227" t="s">
        <v>475</v>
      </c>
      <c r="G271" s="228" t="s">
        <v>146</v>
      </c>
      <c r="H271" s="229">
        <v>218</v>
      </c>
      <c r="I271" s="230"/>
      <c r="J271" s="231">
        <f>ROUND(I271*H271,1)</f>
        <v>0</v>
      </c>
      <c r="K271" s="227" t="s">
        <v>1</v>
      </c>
      <c r="L271" s="232"/>
      <c r="M271" s="233" t="s">
        <v>1</v>
      </c>
      <c r="N271" s="234" t="s">
        <v>45</v>
      </c>
      <c r="O271" s="65"/>
      <c r="P271" s="198">
        <f>O271*H271</f>
        <v>0</v>
      </c>
      <c r="Q271" s="198">
        <v>0.0003</v>
      </c>
      <c r="R271" s="198">
        <f>Q271*H271</f>
        <v>0.0654</v>
      </c>
      <c r="S271" s="198">
        <v>0</v>
      </c>
      <c r="T271" s="199">
        <f>S271*H271</f>
        <v>0</v>
      </c>
      <c r="AR271" s="200" t="s">
        <v>302</v>
      </c>
      <c r="AT271" s="200" t="s">
        <v>359</v>
      </c>
      <c r="AU271" s="200" t="s">
        <v>89</v>
      </c>
      <c r="AY271" s="16" t="s">
        <v>132</v>
      </c>
      <c r="BE271" s="201">
        <f>IF(N271="základní",J271,0)</f>
        <v>0</v>
      </c>
      <c r="BF271" s="201">
        <f>IF(N271="snížená",J271,0)</f>
        <v>0</v>
      </c>
      <c r="BG271" s="201">
        <f>IF(N271="zákl. přenesená",J271,0)</f>
        <v>0</v>
      </c>
      <c r="BH271" s="201">
        <f>IF(N271="sníž. přenesená",J271,0)</f>
        <v>0</v>
      </c>
      <c r="BI271" s="201">
        <f>IF(N271="nulová",J271,0)</f>
        <v>0</v>
      </c>
      <c r="BJ271" s="16" t="s">
        <v>24</v>
      </c>
      <c r="BK271" s="201">
        <f>ROUND(I271*H271,1)</f>
        <v>0</v>
      </c>
      <c r="BL271" s="16" t="s">
        <v>218</v>
      </c>
      <c r="BM271" s="200" t="s">
        <v>476</v>
      </c>
    </row>
    <row r="272" spans="2:51" s="12" customFormat="1" ht="11.25">
      <c r="B272" s="202"/>
      <c r="C272" s="203"/>
      <c r="D272" s="204" t="s">
        <v>142</v>
      </c>
      <c r="E272" s="205" t="s">
        <v>1</v>
      </c>
      <c r="F272" s="206" t="s">
        <v>477</v>
      </c>
      <c r="G272" s="203"/>
      <c r="H272" s="207">
        <v>218</v>
      </c>
      <c r="I272" s="208"/>
      <c r="J272" s="203"/>
      <c r="K272" s="203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142</v>
      </c>
      <c r="AU272" s="213" t="s">
        <v>89</v>
      </c>
      <c r="AV272" s="12" t="s">
        <v>89</v>
      </c>
      <c r="AW272" s="12" t="s">
        <v>33</v>
      </c>
      <c r="AX272" s="12" t="s">
        <v>24</v>
      </c>
      <c r="AY272" s="213" t="s">
        <v>132</v>
      </c>
    </row>
    <row r="273" spans="2:65" s="1" customFormat="1" ht="24" customHeight="1">
      <c r="B273" s="33"/>
      <c r="C273" s="189" t="s">
        <v>478</v>
      </c>
      <c r="D273" s="189" t="s">
        <v>135</v>
      </c>
      <c r="E273" s="190" t="s">
        <v>479</v>
      </c>
      <c r="F273" s="191" t="s">
        <v>480</v>
      </c>
      <c r="G273" s="192" t="s">
        <v>387</v>
      </c>
      <c r="H273" s="235"/>
      <c r="I273" s="194"/>
      <c r="J273" s="195">
        <f>ROUND(I273*H273,1)</f>
        <v>0</v>
      </c>
      <c r="K273" s="191" t="s">
        <v>139</v>
      </c>
      <c r="L273" s="37"/>
      <c r="M273" s="196" t="s">
        <v>1</v>
      </c>
      <c r="N273" s="197" t="s">
        <v>45</v>
      </c>
      <c r="O273" s="65"/>
      <c r="P273" s="198">
        <f>O273*H273</f>
        <v>0</v>
      </c>
      <c r="Q273" s="198">
        <v>0</v>
      </c>
      <c r="R273" s="198">
        <f>Q273*H273</f>
        <v>0</v>
      </c>
      <c r="S273" s="198">
        <v>0</v>
      </c>
      <c r="T273" s="199">
        <f>S273*H273</f>
        <v>0</v>
      </c>
      <c r="AR273" s="200" t="s">
        <v>218</v>
      </c>
      <c r="AT273" s="200" t="s">
        <v>135</v>
      </c>
      <c r="AU273" s="200" t="s">
        <v>89</v>
      </c>
      <c r="AY273" s="16" t="s">
        <v>132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6" t="s">
        <v>24</v>
      </c>
      <c r="BK273" s="201">
        <f>ROUND(I273*H273,1)</f>
        <v>0</v>
      </c>
      <c r="BL273" s="16" t="s">
        <v>218</v>
      </c>
      <c r="BM273" s="200" t="s">
        <v>481</v>
      </c>
    </row>
    <row r="274" spans="2:63" s="11" customFormat="1" ht="22.9" customHeight="1">
      <c r="B274" s="174"/>
      <c r="C274" s="175"/>
      <c r="D274" s="176" t="s">
        <v>79</v>
      </c>
      <c r="E274" s="187" t="s">
        <v>482</v>
      </c>
      <c r="F274" s="187" t="s">
        <v>483</v>
      </c>
      <c r="G274" s="175"/>
      <c r="H274" s="175"/>
      <c r="I274" s="178"/>
      <c r="J274" s="188">
        <f>BK274</f>
        <v>0</v>
      </c>
      <c r="K274" s="175"/>
      <c r="L274" s="179"/>
      <c r="M274" s="180"/>
      <c r="N274" s="181"/>
      <c r="O274" s="181"/>
      <c r="P274" s="182">
        <f>SUM(P275:P289)</f>
        <v>0</v>
      </c>
      <c r="Q274" s="181"/>
      <c r="R274" s="182">
        <f>SUM(R275:R289)</f>
        <v>1.528312</v>
      </c>
      <c r="S274" s="181"/>
      <c r="T274" s="183">
        <f>SUM(T275:T289)</f>
        <v>0.20987</v>
      </c>
      <c r="AR274" s="184" t="s">
        <v>89</v>
      </c>
      <c r="AT274" s="185" t="s">
        <v>79</v>
      </c>
      <c r="AU274" s="185" t="s">
        <v>24</v>
      </c>
      <c r="AY274" s="184" t="s">
        <v>132</v>
      </c>
      <c r="BK274" s="186">
        <f>SUM(BK275:BK289)</f>
        <v>0</v>
      </c>
    </row>
    <row r="275" spans="2:65" s="1" customFormat="1" ht="16.5" customHeight="1">
      <c r="B275" s="33"/>
      <c r="C275" s="189" t="s">
        <v>484</v>
      </c>
      <c r="D275" s="189" t="s">
        <v>135</v>
      </c>
      <c r="E275" s="190" t="s">
        <v>485</v>
      </c>
      <c r="F275" s="191" t="s">
        <v>486</v>
      </c>
      <c r="G275" s="192" t="s">
        <v>138</v>
      </c>
      <c r="H275" s="193">
        <v>677</v>
      </c>
      <c r="I275" s="194"/>
      <c r="J275" s="195">
        <f>ROUND(I275*H275,1)</f>
        <v>0</v>
      </c>
      <c r="K275" s="191" t="s">
        <v>139</v>
      </c>
      <c r="L275" s="37"/>
      <c r="M275" s="196" t="s">
        <v>1</v>
      </c>
      <c r="N275" s="197" t="s">
        <v>45</v>
      </c>
      <c r="O275" s="65"/>
      <c r="P275" s="198">
        <f>O275*H275</f>
        <v>0</v>
      </c>
      <c r="Q275" s="198">
        <v>0.001</v>
      </c>
      <c r="R275" s="198">
        <f>Q275*H275</f>
        <v>0.677</v>
      </c>
      <c r="S275" s="198">
        <v>0.00031</v>
      </c>
      <c r="T275" s="199">
        <f>S275*H275</f>
        <v>0.20987</v>
      </c>
      <c r="AR275" s="200" t="s">
        <v>218</v>
      </c>
      <c r="AT275" s="200" t="s">
        <v>135</v>
      </c>
      <c r="AU275" s="200" t="s">
        <v>89</v>
      </c>
      <c r="AY275" s="16" t="s">
        <v>132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16" t="s">
        <v>24</v>
      </c>
      <c r="BK275" s="201">
        <f>ROUND(I275*H275,1)</f>
        <v>0</v>
      </c>
      <c r="BL275" s="16" t="s">
        <v>218</v>
      </c>
      <c r="BM275" s="200" t="s">
        <v>487</v>
      </c>
    </row>
    <row r="276" spans="2:51" s="12" customFormat="1" ht="11.25">
      <c r="B276" s="202"/>
      <c r="C276" s="203"/>
      <c r="D276" s="204" t="s">
        <v>142</v>
      </c>
      <c r="E276" s="205" t="s">
        <v>1</v>
      </c>
      <c r="F276" s="206" t="s">
        <v>488</v>
      </c>
      <c r="G276" s="203"/>
      <c r="H276" s="207">
        <v>65.272</v>
      </c>
      <c r="I276" s="208"/>
      <c r="J276" s="203"/>
      <c r="K276" s="203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142</v>
      </c>
      <c r="AU276" s="213" t="s">
        <v>89</v>
      </c>
      <c r="AV276" s="12" t="s">
        <v>89</v>
      </c>
      <c r="AW276" s="12" t="s">
        <v>33</v>
      </c>
      <c r="AX276" s="12" t="s">
        <v>80</v>
      </c>
      <c r="AY276" s="213" t="s">
        <v>132</v>
      </c>
    </row>
    <row r="277" spans="2:51" s="12" customFormat="1" ht="11.25">
      <c r="B277" s="202"/>
      <c r="C277" s="203"/>
      <c r="D277" s="204" t="s">
        <v>142</v>
      </c>
      <c r="E277" s="205" t="s">
        <v>1</v>
      </c>
      <c r="F277" s="206" t="s">
        <v>489</v>
      </c>
      <c r="G277" s="203"/>
      <c r="H277" s="207">
        <v>116.7</v>
      </c>
      <c r="I277" s="208"/>
      <c r="J277" s="203"/>
      <c r="K277" s="203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142</v>
      </c>
      <c r="AU277" s="213" t="s">
        <v>89</v>
      </c>
      <c r="AV277" s="12" t="s">
        <v>89</v>
      </c>
      <c r="AW277" s="12" t="s">
        <v>33</v>
      </c>
      <c r="AX277" s="12" t="s">
        <v>80</v>
      </c>
      <c r="AY277" s="213" t="s">
        <v>132</v>
      </c>
    </row>
    <row r="278" spans="2:51" s="12" customFormat="1" ht="11.25">
      <c r="B278" s="202"/>
      <c r="C278" s="203"/>
      <c r="D278" s="204" t="s">
        <v>142</v>
      </c>
      <c r="E278" s="205" t="s">
        <v>1</v>
      </c>
      <c r="F278" s="206" t="s">
        <v>490</v>
      </c>
      <c r="G278" s="203"/>
      <c r="H278" s="207">
        <v>150.785</v>
      </c>
      <c r="I278" s="208"/>
      <c r="J278" s="203"/>
      <c r="K278" s="203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142</v>
      </c>
      <c r="AU278" s="213" t="s">
        <v>89</v>
      </c>
      <c r="AV278" s="12" t="s">
        <v>89</v>
      </c>
      <c r="AW278" s="12" t="s">
        <v>33</v>
      </c>
      <c r="AX278" s="12" t="s">
        <v>80</v>
      </c>
      <c r="AY278" s="213" t="s">
        <v>132</v>
      </c>
    </row>
    <row r="279" spans="2:51" s="12" customFormat="1" ht="11.25">
      <c r="B279" s="202"/>
      <c r="C279" s="203"/>
      <c r="D279" s="204" t="s">
        <v>142</v>
      </c>
      <c r="E279" s="205" t="s">
        <v>1</v>
      </c>
      <c r="F279" s="206" t="s">
        <v>491</v>
      </c>
      <c r="G279" s="203"/>
      <c r="H279" s="207">
        <v>122.447</v>
      </c>
      <c r="I279" s="208"/>
      <c r="J279" s="203"/>
      <c r="K279" s="203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142</v>
      </c>
      <c r="AU279" s="213" t="s">
        <v>89</v>
      </c>
      <c r="AV279" s="12" t="s">
        <v>89</v>
      </c>
      <c r="AW279" s="12" t="s">
        <v>33</v>
      </c>
      <c r="AX279" s="12" t="s">
        <v>80</v>
      </c>
      <c r="AY279" s="213" t="s">
        <v>132</v>
      </c>
    </row>
    <row r="280" spans="2:51" s="12" customFormat="1" ht="11.25">
      <c r="B280" s="202"/>
      <c r="C280" s="203"/>
      <c r="D280" s="204" t="s">
        <v>142</v>
      </c>
      <c r="E280" s="205" t="s">
        <v>1</v>
      </c>
      <c r="F280" s="206" t="s">
        <v>492</v>
      </c>
      <c r="G280" s="203"/>
      <c r="H280" s="207">
        <v>82.986</v>
      </c>
      <c r="I280" s="208"/>
      <c r="J280" s="203"/>
      <c r="K280" s="203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142</v>
      </c>
      <c r="AU280" s="213" t="s">
        <v>89</v>
      </c>
      <c r="AV280" s="12" t="s">
        <v>89</v>
      </c>
      <c r="AW280" s="12" t="s">
        <v>33</v>
      </c>
      <c r="AX280" s="12" t="s">
        <v>80</v>
      </c>
      <c r="AY280" s="213" t="s">
        <v>132</v>
      </c>
    </row>
    <row r="281" spans="2:51" s="12" customFormat="1" ht="11.25">
      <c r="B281" s="202"/>
      <c r="C281" s="203"/>
      <c r="D281" s="204" t="s">
        <v>142</v>
      </c>
      <c r="E281" s="205" t="s">
        <v>1</v>
      </c>
      <c r="F281" s="206" t="s">
        <v>493</v>
      </c>
      <c r="G281" s="203"/>
      <c r="H281" s="207">
        <v>73.998</v>
      </c>
      <c r="I281" s="208"/>
      <c r="J281" s="203"/>
      <c r="K281" s="203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142</v>
      </c>
      <c r="AU281" s="213" t="s">
        <v>89</v>
      </c>
      <c r="AV281" s="12" t="s">
        <v>89</v>
      </c>
      <c r="AW281" s="12" t="s">
        <v>33</v>
      </c>
      <c r="AX281" s="12" t="s">
        <v>80</v>
      </c>
      <c r="AY281" s="213" t="s">
        <v>132</v>
      </c>
    </row>
    <row r="282" spans="2:51" s="12" customFormat="1" ht="11.25">
      <c r="B282" s="202"/>
      <c r="C282" s="203"/>
      <c r="D282" s="204" t="s">
        <v>142</v>
      </c>
      <c r="E282" s="205" t="s">
        <v>1</v>
      </c>
      <c r="F282" s="206" t="s">
        <v>494</v>
      </c>
      <c r="G282" s="203"/>
      <c r="H282" s="207">
        <v>64.812</v>
      </c>
      <c r="I282" s="208"/>
      <c r="J282" s="203"/>
      <c r="K282" s="203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142</v>
      </c>
      <c r="AU282" s="213" t="s">
        <v>89</v>
      </c>
      <c r="AV282" s="12" t="s">
        <v>89</v>
      </c>
      <c r="AW282" s="12" t="s">
        <v>33</v>
      </c>
      <c r="AX282" s="12" t="s">
        <v>80</v>
      </c>
      <c r="AY282" s="213" t="s">
        <v>132</v>
      </c>
    </row>
    <row r="283" spans="2:51" s="13" customFormat="1" ht="11.25">
      <c r="B283" s="214"/>
      <c r="C283" s="215"/>
      <c r="D283" s="204" t="s">
        <v>142</v>
      </c>
      <c r="E283" s="216" t="s">
        <v>1</v>
      </c>
      <c r="F283" s="217" t="s">
        <v>164</v>
      </c>
      <c r="G283" s="215"/>
      <c r="H283" s="218">
        <v>677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142</v>
      </c>
      <c r="AU283" s="224" t="s">
        <v>89</v>
      </c>
      <c r="AV283" s="13" t="s">
        <v>140</v>
      </c>
      <c r="AW283" s="13" t="s">
        <v>33</v>
      </c>
      <c r="AX283" s="13" t="s">
        <v>24</v>
      </c>
      <c r="AY283" s="224" t="s">
        <v>132</v>
      </c>
    </row>
    <row r="284" spans="2:65" s="1" customFormat="1" ht="24" customHeight="1">
      <c r="B284" s="33"/>
      <c r="C284" s="189" t="s">
        <v>495</v>
      </c>
      <c r="D284" s="189" t="s">
        <v>135</v>
      </c>
      <c r="E284" s="190" t="s">
        <v>496</v>
      </c>
      <c r="F284" s="191" t="s">
        <v>497</v>
      </c>
      <c r="G284" s="192" t="s">
        <v>138</v>
      </c>
      <c r="H284" s="193">
        <v>203</v>
      </c>
      <c r="I284" s="194"/>
      <c r="J284" s="195">
        <f>ROUND(I284*H284,1)</f>
        <v>0</v>
      </c>
      <c r="K284" s="191" t="s">
        <v>139</v>
      </c>
      <c r="L284" s="37"/>
      <c r="M284" s="196" t="s">
        <v>1</v>
      </c>
      <c r="N284" s="197" t="s">
        <v>45</v>
      </c>
      <c r="O284" s="65"/>
      <c r="P284" s="198">
        <f>O284*H284</f>
        <v>0</v>
      </c>
      <c r="Q284" s="198">
        <v>0.00318</v>
      </c>
      <c r="R284" s="198">
        <f>Q284*H284</f>
        <v>0.64554</v>
      </c>
      <c r="S284" s="198">
        <v>0</v>
      </c>
      <c r="T284" s="199">
        <f>S284*H284</f>
        <v>0</v>
      </c>
      <c r="AR284" s="200" t="s">
        <v>218</v>
      </c>
      <c r="AT284" s="200" t="s">
        <v>135</v>
      </c>
      <c r="AU284" s="200" t="s">
        <v>89</v>
      </c>
      <c r="AY284" s="16" t="s">
        <v>132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16" t="s">
        <v>24</v>
      </c>
      <c r="BK284" s="201">
        <f>ROUND(I284*H284,1)</f>
        <v>0</v>
      </c>
      <c r="BL284" s="16" t="s">
        <v>218</v>
      </c>
      <c r="BM284" s="200" t="s">
        <v>498</v>
      </c>
    </row>
    <row r="285" spans="2:51" s="12" customFormat="1" ht="11.25">
      <c r="B285" s="202"/>
      <c r="C285" s="203"/>
      <c r="D285" s="204" t="s">
        <v>142</v>
      </c>
      <c r="E285" s="205" t="s">
        <v>1</v>
      </c>
      <c r="F285" s="206" t="s">
        <v>499</v>
      </c>
      <c r="G285" s="203"/>
      <c r="H285" s="207">
        <v>203</v>
      </c>
      <c r="I285" s="208"/>
      <c r="J285" s="203"/>
      <c r="K285" s="203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142</v>
      </c>
      <c r="AU285" s="213" t="s">
        <v>89</v>
      </c>
      <c r="AV285" s="12" t="s">
        <v>89</v>
      </c>
      <c r="AW285" s="12" t="s">
        <v>33</v>
      </c>
      <c r="AX285" s="12" t="s">
        <v>24</v>
      </c>
      <c r="AY285" s="213" t="s">
        <v>132</v>
      </c>
    </row>
    <row r="286" spans="2:65" s="1" customFormat="1" ht="24" customHeight="1">
      <c r="B286" s="33"/>
      <c r="C286" s="189" t="s">
        <v>500</v>
      </c>
      <c r="D286" s="189" t="s">
        <v>135</v>
      </c>
      <c r="E286" s="190" t="s">
        <v>501</v>
      </c>
      <c r="F286" s="191" t="s">
        <v>502</v>
      </c>
      <c r="G286" s="192" t="s">
        <v>138</v>
      </c>
      <c r="H286" s="193">
        <v>25</v>
      </c>
      <c r="I286" s="194"/>
      <c r="J286" s="195">
        <f>ROUND(I286*H286,1)</f>
        <v>0</v>
      </c>
      <c r="K286" s="191" t="s">
        <v>139</v>
      </c>
      <c r="L286" s="37"/>
      <c r="M286" s="196" t="s">
        <v>1</v>
      </c>
      <c r="N286" s="197" t="s">
        <v>45</v>
      </c>
      <c r="O286" s="65"/>
      <c r="P286" s="198">
        <f>O286*H286</f>
        <v>0</v>
      </c>
      <c r="Q286" s="198">
        <v>0.0002</v>
      </c>
      <c r="R286" s="198">
        <f>Q286*H286</f>
        <v>0.005</v>
      </c>
      <c r="S286" s="198">
        <v>0</v>
      </c>
      <c r="T286" s="199">
        <f>S286*H286</f>
        <v>0</v>
      </c>
      <c r="AR286" s="200" t="s">
        <v>218</v>
      </c>
      <c r="AT286" s="200" t="s">
        <v>135</v>
      </c>
      <c r="AU286" s="200" t="s">
        <v>89</v>
      </c>
      <c r="AY286" s="16" t="s">
        <v>132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6" t="s">
        <v>24</v>
      </c>
      <c r="BK286" s="201">
        <f>ROUND(I286*H286,1)</f>
        <v>0</v>
      </c>
      <c r="BL286" s="16" t="s">
        <v>218</v>
      </c>
      <c r="BM286" s="200" t="s">
        <v>503</v>
      </c>
    </row>
    <row r="287" spans="2:51" s="12" customFormat="1" ht="11.25">
      <c r="B287" s="202"/>
      <c r="C287" s="203"/>
      <c r="D287" s="204" t="s">
        <v>142</v>
      </c>
      <c r="E287" s="205" t="s">
        <v>1</v>
      </c>
      <c r="F287" s="206" t="s">
        <v>504</v>
      </c>
      <c r="G287" s="203"/>
      <c r="H287" s="207">
        <v>25</v>
      </c>
      <c r="I287" s="208"/>
      <c r="J287" s="203"/>
      <c r="K287" s="203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142</v>
      </c>
      <c r="AU287" s="213" t="s">
        <v>89</v>
      </c>
      <c r="AV287" s="12" t="s">
        <v>89</v>
      </c>
      <c r="AW287" s="12" t="s">
        <v>33</v>
      </c>
      <c r="AX287" s="12" t="s">
        <v>24</v>
      </c>
      <c r="AY287" s="213" t="s">
        <v>132</v>
      </c>
    </row>
    <row r="288" spans="2:65" s="1" customFormat="1" ht="24" customHeight="1">
      <c r="B288" s="33"/>
      <c r="C288" s="189" t="s">
        <v>505</v>
      </c>
      <c r="D288" s="189" t="s">
        <v>135</v>
      </c>
      <c r="E288" s="190" t="s">
        <v>506</v>
      </c>
      <c r="F288" s="191" t="s">
        <v>507</v>
      </c>
      <c r="G288" s="192" t="s">
        <v>138</v>
      </c>
      <c r="H288" s="193">
        <v>702</v>
      </c>
      <c r="I288" s="194"/>
      <c r="J288" s="195">
        <f>ROUND(I288*H288,1)</f>
        <v>0</v>
      </c>
      <c r="K288" s="191" t="s">
        <v>139</v>
      </c>
      <c r="L288" s="37"/>
      <c r="M288" s="196" t="s">
        <v>1</v>
      </c>
      <c r="N288" s="197" t="s">
        <v>45</v>
      </c>
      <c r="O288" s="65"/>
      <c r="P288" s="198">
        <f>O288*H288</f>
        <v>0</v>
      </c>
      <c r="Q288" s="198">
        <v>0.000286</v>
      </c>
      <c r="R288" s="198">
        <f>Q288*H288</f>
        <v>0.200772</v>
      </c>
      <c r="S288" s="198">
        <v>0</v>
      </c>
      <c r="T288" s="199">
        <f>S288*H288</f>
        <v>0</v>
      </c>
      <c r="AR288" s="200" t="s">
        <v>218</v>
      </c>
      <c r="AT288" s="200" t="s">
        <v>135</v>
      </c>
      <c r="AU288" s="200" t="s">
        <v>89</v>
      </c>
      <c r="AY288" s="16" t="s">
        <v>132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16" t="s">
        <v>24</v>
      </c>
      <c r="BK288" s="201">
        <f>ROUND(I288*H288,1)</f>
        <v>0</v>
      </c>
      <c r="BL288" s="16" t="s">
        <v>218</v>
      </c>
      <c r="BM288" s="200" t="s">
        <v>508</v>
      </c>
    </row>
    <row r="289" spans="2:51" s="12" customFormat="1" ht="11.25">
      <c r="B289" s="202"/>
      <c r="C289" s="203"/>
      <c r="D289" s="204" t="s">
        <v>142</v>
      </c>
      <c r="E289" s="205" t="s">
        <v>1</v>
      </c>
      <c r="F289" s="206" t="s">
        <v>509</v>
      </c>
      <c r="G289" s="203"/>
      <c r="H289" s="207">
        <v>702</v>
      </c>
      <c r="I289" s="208"/>
      <c r="J289" s="203"/>
      <c r="K289" s="203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142</v>
      </c>
      <c r="AU289" s="213" t="s">
        <v>89</v>
      </c>
      <c r="AV289" s="12" t="s">
        <v>89</v>
      </c>
      <c r="AW289" s="12" t="s">
        <v>33</v>
      </c>
      <c r="AX289" s="12" t="s">
        <v>24</v>
      </c>
      <c r="AY289" s="213" t="s">
        <v>132</v>
      </c>
    </row>
    <row r="290" spans="2:63" s="11" customFormat="1" ht="25.9" customHeight="1">
      <c r="B290" s="174"/>
      <c r="C290" s="175"/>
      <c r="D290" s="176" t="s">
        <v>79</v>
      </c>
      <c r="E290" s="177" t="s">
        <v>510</v>
      </c>
      <c r="F290" s="177" t="s">
        <v>511</v>
      </c>
      <c r="G290" s="175"/>
      <c r="H290" s="175"/>
      <c r="I290" s="178"/>
      <c r="J290" s="162">
        <f>BK290</f>
        <v>0</v>
      </c>
      <c r="K290" s="175"/>
      <c r="L290" s="179"/>
      <c r="M290" s="180"/>
      <c r="N290" s="181"/>
      <c r="O290" s="181"/>
      <c r="P290" s="182">
        <f>P291+P293</f>
        <v>0</v>
      </c>
      <c r="Q290" s="181"/>
      <c r="R290" s="182">
        <f>R291+R293</f>
        <v>0</v>
      </c>
      <c r="S290" s="181"/>
      <c r="T290" s="183">
        <f>T291+T293</f>
        <v>0</v>
      </c>
      <c r="AR290" s="184" t="s">
        <v>140</v>
      </c>
      <c r="AT290" s="185" t="s">
        <v>79</v>
      </c>
      <c r="AU290" s="185" t="s">
        <v>80</v>
      </c>
      <c r="AY290" s="184" t="s">
        <v>132</v>
      </c>
      <c r="BK290" s="186">
        <f>BK291+BK293</f>
        <v>0</v>
      </c>
    </row>
    <row r="291" spans="2:63" s="11" customFormat="1" ht="22.9" customHeight="1">
      <c r="B291" s="174"/>
      <c r="C291" s="175"/>
      <c r="D291" s="176" t="s">
        <v>79</v>
      </c>
      <c r="E291" s="187" t="s">
        <v>512</v>
      </c>
      <c r="F291" s="187" t="s">
        <v>513</v>
      </c>
      <c r="G291" s="175"/>
      <c r="H291" s="175"/>
      <c r="I291" s="178"/>
      <c r="J291" s="188">
        <f>BK291</f>
        <v>0</v>
      </c>
      <c r="K291" s="175"/>
      <c r="L291" s="179"/>
      <c r="M291" s="180"/>
      <c r="N291" s="181"/>
      <c r="O291" s="181"/>
      <c r="P291" s="182">
        <f>P292</f>
        <v>0</v>
      </c>
      <c r="Q291" s="181"/>
      <c r="R291" s="182">
        <f>R292</f>
        <v>0</v>
      </c>
      <c r="S291" s="181"/>
      <c r="T291" s="183">
        <f>T292</f>
        <v>0</v>
      </c>
      <c r="AR291" s="184" t="s">
        <v>140</v>
      </c>
      <c r="AT291" s="185" t="s">
        <v>79</v>
      </c>
      <c r="AU291" s="185" t="s">
        <v>24</v>
      </c>
      <c r="AY291" s="184" t="s">
        <v>132</v>
      </c>
      <c r="BK291" s="186">
        <f>BK292</f>
        <v>0</v>
      </c>
    </row>
    <row r="292" spans="2:65" s="1" customFormat="1" ht="48" customHeight="1">
      <c r="B292" s="33"/>
      <c r="C292" s="189" t="s">
        <v>514</v>
      </c>
      <c r="D292" s="189" t="s">
        <v>135</v>
      </c>
      <c r="E292" s="190" t="s">
        <v>515</v>
      </c>
      <c r="F292" s="191" t="s">
        <v>516</v>
      </c>
      <c r="G292" s="192" t="s">
        <v>332</v>
      </c>
      <c r="H292" s="193">
        <v>1</v>
      </c>
      <c r="I292" s="194"/>
      <c r="J292" s="195">
        <f>ROUND(I292*H292,1)</f>
        <v>0</v>
      </c>
      <c r="K292" s="191" t="s">
        <v>1</v>
      </c>
      <c r="L292" s="37"/>
      <c r="M292" s="196" t="s">
        <v>1</v>
      </c>
      <c r="N292" s="197" t="s">
        <v>45</v>
      </c>
      <c r="O292" s="65"/>
      <c r="P292" s="198">
        <f>O292*H292</f>
        <v>0</v>
      </c>
      <c r="Q292" s="198">
        <v>0</v>
      </c>
      <c r="R292" s="198">
        <f>Q292*H292</f>
        <v>0</v>
      </c>
      <c r="S292" s="198">
        <v>0</v>
      </c>
      <c r="T292" s="199">
        <f>S292*H292</f>
        <v>0</v>
      </c>
      <c r="AR292" s="200" t="s">
        <v>517</v>
      </c>
      <c r="AT292" s="200" t="s">
        <v>135</v>
      </c>
      <c r="AU292" s="200" t="s">
        <v>89</v>
      </c>
      <c r="AY292" s="16" t="s">
        <v>132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16" t="s">
        <v>24</v>
      </c>
      <c r="BK292" s="201">
        <f>ROUND(I292*H292,1)</f>
        <v>0</v>
      </c>
      <c r="BL292" s="16" t="s">
        <v>517</v>
      </c>
      <c r="BM292" s="200" t="s">
        <v>518</v>
      </c>
    </row>
    <row r="293" spans="2:63" s="11" customFormat="1" ht="22.9" customHeight="1">
      <c r="B293" s="174"/>
      <c r="C293" s="175"/>
      <c r="D293" s="176" t="s">
        <v>79</v>
      </c>
      <c r="E293" s="187" t="s">
        <v>519</v>
      </c>
      <c r="F293" s="187" t="s">
        <v>520</v>
      </c>
      <c r="G293" s="175"/>
      <c r="H293" s="175"/>
      <c r="I293" s="178"/>
      <c r="J293" s="188">
        <f>BK293</f>
        <v>0</v>
      </c>
      <c r="K293" s="175"/>
      <c r="L293" s="179"/>
      <c r="M293" s="180"/>
      <c r="N293" s="181"/>
      <c r="O293" s="181"/>
      <c r="P293" s="182">
        <f>SUM(P294:P295)</f>
        <v>0</v>
      </c>
      <c r="Q293" s="181"/>
      <c r="R293" s="182">
        <f>SUM(R294:R295)</f>
        <v>0</v>
      </c>
      <c r="S293" s="181"/>
      <c r="T293" s="183">
        <f>SUM(T294:T295)</f>
        <v>0</v>
      </c>
      <c r="AR293" s="184" t="s">
        <v>140</v>
      </c>
      <c r="AT293" s="185" t="s">
        <v>79</v>
      </c>
      <c r="AU293" s="185" t="s">
        <v>24</v>
      </c>
      <c r="AY293" s="184" t="s">
        <v>132</v>
      </c>
      <c r="BK293" s="186">
        <f>SUM(BK294:BK295)</f>
        <v>0</v>
      </c>
    </row>
    <row r="294" spans="2:65" s="1" customFormat="1" ht="24" customHeight="1">
      <c r="B294" s="33"/>
      <c r="C294" s="189" t="s">
        <v>521</v>
      </c>
      <c r="D294" s="189" t="s">
        <v>135</v>
      </c>
      <c r="E294" s="190" t="s">
        <v>522</v>
      </c>
      <c r="F294" s="191" t="s">
        <v>523</v>
      </c>
      <c r="G294" s="192" t="s">
        <v>332</v>
      </c>
      <c r="H294" s="193">
        <v>1</v>
      </c>
      <c r="I294" s="194"/>
      <c r="J294" s="195">
        <f>ROUND(I294*H294,1)</f>
        <v>0</v>
      </c>
      <c r="K294" s="191" t="s">
        <v>1</v>
      </c>
      <c r="L294" s="37"/>
      <c r="M294" s="196" t="s">
        <v>1</v>
      </c>
      <c r="N294" s="197" t="s">
        <v>45</v>
      </c>
      <c r="O294" s="65"/>
      <c r="P294" s="198">
        <f>O294*H294</f>
        <v>0</v>
      </c>
      <c r="Q294" s="198">
        <v>0</v>
      </c>
      <c r="R294" s="198">
        <f>Q294*H294</f>
        <v>0</v>
      </c>
      <c r="S294" s="198">
        <v>0</v>
      </c>
      <c r="T294" s="199">
        <f>S294*H294</f>
        <v>0</v>
      </c>
      <c r="AR294" s="200" t="s">
        <v>524</v>
      </c>
      <c r="AT294" s="200" t="s">
        <v>135</v>
      </c>
      <c r="AU294" s="200" t="s">
        <v>89</v>
      </c>
      <c r="AY294" s="16" t="s">
        <v>132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6" t="s">
        <v>24</v>
      </c>
      <c r="BK294" s="201">
        <f>ROUND(I294*H294,1)</f>
        <v>0</v>
      </c>
      <c r="BL294" s="16" t="s">
        <v>524</v>
      </c>
      <c r="BM294" s="200" t="s">
        <v>525</v>
      </c>
    </row>
    <row r="295" spans="2:65" s="1" customFormat="1" ht="72" customHeight="1">
      <c r="B295" s="33"/>
      <c r="C295" s="189" t="s">
        <v>526</v>
      </c>
      <c r="D295" s="189" t="s">
        <v>135</v>
      </c>
      <c r="E295" s="190" t="s">
        <v>527</v>
      </c>
      <c r="F295" s="191" t="s">
        <v>528</v>
      </c>
      <c r="G295" s="192" t="s">
        <v>332</v>
      </c>
      <c r="H295" s="193">
        <v>1</v>
      </c>
      <c r="I295" s="194"/>
      <c r="J295" s="195">
        <f>ROUND(I295*H295,1)</f>
        <v>0</v>
      </c>
      <c r="K295" s="191" t="s">
        <v>1</v>
      </c>
      <c r="L295" s="37"/>
      <c r="M295" s="196" t="s">
        <v>1</v>
      </c>
      <c r="N295" s="197" t="s">
        <v>45</v>
      </c>
      <c r="O295" s="65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AR295" s="200" t="s">
        <v>524</v>
      </c>
      <c r="AT295" s="200" t="s">
        <v>135</v>
      </c>
      <c r="AU295" s="200" t="s">
        <v>89</v>
      </c>
      <c r="AY295" s="16" t="s">
        <v>132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16" t="s">
        <v>24</v>
      </c>
      <c r="BK295" s="201">
        <f>ROUND(I295*H295,1)</f>
        <v>0</v>
      </c>
      <c r="BL295" s="16" t="s">
        <v>524</v>
      </c>
      <c r="BM295" s="200" t="s">
        <v>529</v>
      </c>
    </row>
    <row r="296" spans="2:63" s="1" customFormat="1" ht="49.9" customHeight="1">
      <c r="B296" s="33"/>
      <c r="C296" s="34"/>
      <c r="D296" s="34"/>
      <c r="E296" s="177" t="s">
        <v>530</v>
      </c>
      <c r="F296" s="177" t="s">
        <v>531</v>
      </c>
      <c r="G296" s="34"/>
      <c r="H296" s="34"/>
      <c r="I296" s="105"/>
      <c r="J296" s="162">
        <f>BK296</f>
        <v>0</v>
      </c>
      <c r="K296" s="34"/>
      <c r="L296" s="37"/>
      <c r="M296" s="246"/>
      <c r="N296" s="65"/>
      <c r="O296" s="65"/>
      <c r="P296" s="65"/>
      <c r="Q296" s="65"/>
      <c r="R296" s="65"/>
      <c r="S296" s="65"/>
      <c r="T296" s="66"/>
      <c r="AT296" s="16" t="s">
        <v>79</v>
      </c>
      <c r="AU296" s="16" t="s">
        <v>80</v>
      </c>
      <c r="AY296" s="16" t="s">
        <v>532</v>
      </c>
      <c r="BK296" s="201">
        <f>BK297</f>
        <v>0</v>
      </c>
    </row>
    <row r="297" spans="2:63" s="1" customFormat="1" ht="16.35" customHeight="1">
      <c r="B297" s="33"/>
      <c r="C297" s="247" t="s">
        <v>1</v>
      </c>
      <c r="D297" s="247" t="s">
        <v>135</v>
      </c>
      <c r="E297" s="248" t="s">
        <v>1</v>
      </c>
      <c r="F297" s="249" t="s">
        <v>1</v>
      </c>
      <c r="G297" s="250" t="s">
        <v>1</v>
      </c>
      <c r="H297" s="251"/>
      <c r="I297" s="252"/>
      <c r="J297" s="253">
        <f>BK297</f>
        <v>0</v>
      </c>
      <c r="K297" s="254"/>
      <c r="L297" s="37"/>
      <c r="M297" s="255" t="s">
        <v>1</v>
      </c>
      <c r="N297" s="256" t="s">
        <v>45</v>
      </c>
      <c r="O297" s="257"/>
      <c r="P297" s="257"/>
      <c r="Q297" s="257"/>
      <c r="R297" s="257"/>
      <c r="S297" s="257"/>
      <c r="T297" s="258"/>
      <c r="AT297" s="16" t="s">
        <v>532</v>
      </c>
      <c r="AU297" s="16" t="s">
        <v>24</v>
      </c>
      <c r="AY297" s="16" t="s">
        <v>532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16" t="s">
        <v>24</v>
      </c>
      <c r="BK297" s="201">
        <f>I297*H297</f>
        <v>0</v>
      </c>
    </row>
    <row r="298" spans="2:12" s="1" customFormat="1" ht="6.95" customHeight="1">
      <c r="B298" s="48"/>
      <c r="C298" s="49"/>
      <c r="D298" s="49"/>
      <c r="E298" s="49"/>
      <c r="F298" s="49"/>
      <c r="G298" s="49"/>
      <c r="H298" s="49"/>
      <c r="I298" s="137"/>
      <c r="J298" s="49"/>
      <c r="K298" s="49"/>
      <c r="L298" s="37"/>
    </row>
  </sheetData>
  <sheetProtection algorithmName="SHA-512" hashValue="NVT8EOePqL9VDDy6MgwGwgiQeZxd1Qeb6fEJJheE7hGuoGwXw6aJqhQH02I4PrmH+/bdswVPXAcf+QNBPm1hDA==" saltValue="vd+zBtWJVEodk2UXWMaUBLuy1b/1QeCvvPVZ6BoyITA0pIr+tWK21dYykpXpuMnFNaCOopOKSLotL+ucnlsGAg==" spinCount="100000" sheet="1" objects="1" scenarios="1" formatColumns="0" formatRows="0" autoFilter="0"/>
  <autoFilter ref="C134:K29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97:D298">
      <formula1>"K, M"</formula1>
    </dataValidation>
    <dataValidation type="list" allowBlank="1" showInputMessage="1" showErrorMessage="1" error="Povoleny jsou hodnoty základní, snížená, zákl. přenesená, sníž. přenesená, nulová." sqref="N297:N298">
      <formula1>"základní, snížená, zákl. přenesená, sníž. přenesená, nulová"</formula1>
    </dataValidation>
  </dataValidations>
  <printOptions horizontalCentered="1"/>
  <pageMargins left="0.7874015748031497" right="0.07874015748031496" top="0.7874015748031497" bottom="0.3937007874015748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110B9A62510F45898814DC150F5B73" ma:contentTypeVersion="" ma:contentTypeDescription="Vytvoří nový dokument" ma:contentTypeScope="" ma:versionID="eac7345243bb624c08f0556aec5be037">
  <xsd:schema xmlns:xsd="http://www.w3.org/2001/XMLSchema" xmlns:xs="http://www.w3.org/2001/XMLSchema" xmlns:p="http://schemas.microsoft.com/office/2006/metadata/properties" xmlns:ns2="fc091cf7-5b56-4098-b7ce-992ae48a6bb5" xmlns:ns3="dfc32d33-bf0b-4a99-94c8-46fe6b052830" targetNamespace="http://schemas.microsoft.com/office/2006/metadata/properties" ma:root="true" ma:fieldsID="a64c244c4f7eabe920555a2e9dc19493" ns2:_="" ns3:_="">
    <xsd:import namespace="fc091cf7-5b56-4098-b7ce-992ae48a6bb5"/>
    <xsd:import namespace="dfc32d33-bf0b-4a99-94c8-46fe6b0528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91cf7-5b56-4098-b7ce-992ae48a6b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32d33-bf0b-4a99-94c8-46fe6b0528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898FCA-9F72-451E-8035-C3E73FFFF95E}"/>
</file>

<file path=customXml/itemProps2.xml><?xml version="1.0" encoding="utf-8"?>
<ds:datastoreItem xmlns:ds="http://schemas.openxmlformats.org/officeDocument/2006/customXml" ds:itemID="{54D5A367-E40B-4424-A744-E97C99812A4A}"/>
</file>

<file path=customXml/itemProps3.xml><?xml version="1.0" encoding="utf-8"?>
<ds:datastoreItem xmlns:ds="http://schemas.openxmlformats.org/officeDocument/2006/customXml" ds:itemID="{588E31A1-53FF-453C-BC6D-5FB31B8D1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Sandtner</dc:creator>
  <cp:keywords/>
  <dc:description/>
  <cp:lastModifiedBy>Vladimír Sandtner</cp:lastModifiedBy>
  <cp:lastPrinted>2019-02-15T09:34:02Z</cp:lastPrinted>
  <dcterms:created xsi:type="dcterms:W3CDTF">2019-02-15T09:32:32Z</dcterms:created>
  <dcterms:modified xsi:type="dcterms:W3CDTF">2019-02-15T09:34:10Z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0x010100F6110B9A62510F45898814DC150F5B73</vt:lpwstr>
  </property>
</Properties>
</file>