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3065-18_VV - Rekonstrukce..." sheetId="2" r:id="rId2"/>
  </sheets>
  <definedNames>
    <definedName name="_xlnm.Print_Titles" localSheetId="1">'3065-18_VV - Rekonstrukce...'!$115:$115</definedName>
    <definedName name="_xlnm.Print_Titles" localSheetId="0">'Rekapitulace stavby'!$85:$85</definedName>
    <definedName name="_xlnm.Print_Area" localSheetId="1">'3065-18_VV - Rekonstrukce...'!$C$4:$Q$70,'3065-18_VV - Rekonstrukce...'!$C$76:$Q$100,'3065-18_VV - Rekonstrukce...'!$C$106:$Q$262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<sst xmlns="http://schemas.openxmlformats.org/spreadsheetml/2006/main" count="2233" uniqueCount="672">
  <si>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</si>
  <si>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</si>
  <si>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</si>
  <si>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</si>
  <si>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</si>
  <si>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</si>
  <si>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</si>
  <si>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</si>
  <si>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</si>
  <si>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</si>
  <si>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</si>
  <si>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</si>
  <si>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</si>
  <si>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</si>
  <si>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3065/18_VV</t>
  </si>
  <si>
    <t>Stavba:</t>
  </si>
  <si>
    <t>Rekonstrukce a modernizace velkého a malého sálu, Karviná</t>
  </si>
  <si>
    <t>0,1</t>
  </si>
  <si>
    <t>JKSO:</t>
  </si>
  <si>
    <t>CC-CZ:</t>
  </si>
  <si>
    <t>1</t>
  </si>
  <si>
    <t>Místo:</t>
  </si>
  <si>
    <t>Objekt C a D1</t>
  </si>
  <si>
    <t>Datum:</t>
  </si>
  <si>
    <t>15.07.2016</t>
  </si>
  <si>
    <t>10</t>
  </si>
  <si>
    <t>100</t>
  </si>
  <si>
    <t>Objednatel:</t>
  </si>
  <si>
    <t>IČ:</t>
  </si>
  <si>
    <t>Slezská Univerzita v Opavě</t>
  </si>
  <si>
    <t>DIČ:</t>
  </si>
  <si>
    <t>Zhotovitel:</t>
  </si>
  <si>
    <t>MARPO s.r.o., Ostrava</t>
  </si>
  <si>
    <t>Projektant:</t>
  </si>
  <si>
    <t xml:space="preserve"> </t>
  </si>
  <si>
    <t>True</t>
  </si>
  <si>
    <t>Zpracovatel:</t>
  </si>
  <si>
    <t>Vlastimil Lacko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</si>
  <si>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</si>
  <si>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</si>
  <si>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</si>
  <si>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</si>
  <si>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</si>
  <si>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</si>
  <si>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</si>
  <si>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</si>
  <si>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</si>
  <si>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</si>
  <si>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</si>
  <si>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</si>
  <si>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</si>
  <si>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</si>
  <si>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</si>
  <si>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</si>
  <si>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</si>
  <si>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</si>
  <si>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</si>
  <si>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</si>
  <si>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</si>
  <si>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</si>
  <si>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</si>
  <si>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</si>
  <si>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</si>
  <si>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</si>
  <si>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</si>
  <si>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</si>
  <si>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</si>
  <si>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</si>
  <si>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</si>
  <si>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</si>
  <si>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</si>
  <si>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</si>
  <si>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</si>
  <si>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</si>
  <si>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</si>
  <si>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</si>
  <si>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</si>
  <si>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</si>
  <si>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</si>
  <si>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</si>
  <si>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{a8ce27ce-b060-4d77-a7c3-a566a71bc3af}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</si>
  <si>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</si>
  <si>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</si>
  <si>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</si>
  <si>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</si>
  <si>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</si>
  <si>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</si>
  <si>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</si>
  <si>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</si>
  <si>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</si>
  <si>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</si>
  <si>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</si>
  <si>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</si>
  <si>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</si>
  <si>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</si>
  <si>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</si>
  <si>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</si>
  <si>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</si>
  <si>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práce-bourání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</si>
  <si>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</si>
  <si>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</si>
  <si>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</si>
  <si>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</si>
  <si>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</si>
  <si>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</si>
  <si>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</si>
  <si>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</si>
  <si>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</si>
  <si>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</si>
  <si>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</si>
  <si>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</si>
  <si>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</si>
  <si>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</si>
  <si>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</si>
  <si>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</si>
  <si>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</si>
  <si>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</si>
  <si>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</si>
  <si>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</si>
  <si>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</si>
  <si>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</si>
  <si>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</si>
  <si>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</si>
  <si>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974082112</t>
  </si>
  <si>
    <t>Vysekání rýh pro vodiče v omítce MV nebo MVC stěn š do 30 mm</t>
  </si>
  <si>
    <t>m</t>
  </si>
  <si>
    <t>4</t>
  </si>
  <si>
    <t>-1606482806</t>
  </si>
  <si>
    <t>974082113</t>
  </si>
  <si>
    <t>Vysekání rýh pro vodiče v omítce MV nebo MVC stěn š do 50 mm</t>
  </si>
  <si>
    <t>-184401606</t>
  </si>
  <si>
    <t>3</t>
  </si>
  <si>
    <t>977131115</t>
  </si>
  <si>
    <t>Vrty příklepovými vrtáky D 16 mm do cihelného zdiva nebo prostého betonu</t>
  </si>
  <si>
    <t>511747985</t>
  </si>
  <si>
    <t>740991300</t>
  </si>
  <si>
    <t>Celková prohlídka elektrického rozvodu a zařízení do 1 milionu Kč</t>
  </si>
  <si>
    <t>kus</t>
  </si>
  <si>
    <t>16</t>
  </si>
  <si>
    <t>-1211535062</t>
  </si>
  <si>
    <t>5</t>
  </si>
  <si>
    <t>740991910</t>
  </si>
  <si>
    <t>Příplatek k celkové prohlídce za každých dalších 500 000,- Kč</t>
  </si>
  <si>
    <t>-323613723</t>
  </si>
  <si>
    <t>6</t>
  </si>
  <si>
    <t>R000</t>
  </si>
  <si>
    <t>Nedílnou součástí rozpočtu je příslušná projektová dokumentace.</t>
  </si>
  <si>
    <t>1844178228</t>
  </si>
  <si>
    <t>7</t>
  </si>
  <si>
    <t>742111200</t>
  </si>
  <si>
    <t>Montáž rozvodnice oceloplechová nebo plastová běžná do 50 kg</t>
  </si>
  <si>
    <t>1880071110</t>
  </si>
  <si>
    <t>8</t>
  </si>
  <si>
    <t>M</t>
  </si>
  <si>
    <t>357131520R3</t>
  </si>
  <si>
    <t>rozvodnice nástěnná, oceloplechová, 64 mod. (4x16mod.), IP43</t>
  </si>
  <si>
    <t>32</t>
  </si>
  <si>
    <t>1926978270</t>
  </si>
  <si>
    <t>9</t>
  </si>
  <si>
    <t>357131520R2</t>
  </si>
  <si>
    <t>materiál přidružený</t>
  </si>
  <si>
    <t>celek</t>
  </si>
  <si>
    <t>1027866746</t>
  </si>
  <si>
    <t>-1276811633</t>
  </si>
  <si>
    <t>11</t>
  </si>
  <si>
    <t>357131520R4</t>
  </si>
  <si>
    <t>rozvodnice nástěnná, oceloplechová, 144 mod. (6x24 mod.), IP43</t>
  </si>
  <si>
    <t>284299397</t>
  </si>
  <si>
    <t>12</t>
  </si>
  <si>
    <t>357131520R2.1</t>
  </si>
  <si>
    <t>-293226985</t>
  </si>
  <si>
    <t>13</t>
  </si>
  <si>
    <t>742111400</t>
  </si>
  <si>
    <t>Montáž rozvodnice oceloplechová nebo plastová běžná do 150 kg</t>
  </si>
  <si>
    <t>-1858795582</t>
  </si>
  <si>
    <t>14</t>
  </si>
  <si>
    <t>357138555R1</t>
  </si>
  <si>
    <t>komplet - rozvaděčová skříň řadová, 800x700x2000mm, IP40, vč. přidruženého materiálu</t>
  </si>
  <si>
    <t>-1962578397</t>
  </si>
  <si>
    <t>742811320</t>
  </si>
  <si>
    <t>Montáž svorkovnice do rozvaděčů - ochranná</t>
  </si>
  <si>
    <t>-1957710930</t>
  </si>
  <si>
    <t>34562905R</t>
  </si>
  <si>
    <t>svornice ochranná (přípojnice potenciálového vyrovnání pro vnitřní prostředí)</t>
  </si>
  <si>
    <t>1852694195</t>
  </si>
  <si>
    <t>17</t>
  </si>
  <si>
    <t>46068-0401</t>
  </si>
  <si>
    <t>Vysekání výklenků ve zdivu pro osazení el.instalačního zařízení - krabic velikosti 7x7x5 cm</t>
  </si>
  <si>
    <t>ks</t>
  </si>
  <si>
    <t>212581178</t>
  </si>
  <si>
    <t>18</t>
  </si>
  <si>
    <t>46071-0031</t>
  </si>
  <si>
    <t>Vyplnění rýh a otvorů ve stěnách hloubky do 3 cm a šířky do 3 cm</t>
  </si>
  <si>
    <t>-1955555820</t>
  </si>
  <si>
    <t>19</t>
  </si>
  <si>
    <t>46071-0037</t>
  </si>
  <si>
    <t>Vyplnění rýh a otvorů ve stěnách hloubky do  7 cm a šířky do 7 cm</t>
  </si>
  <si>
    <t>1681122140</t>
  </si>
  <si>
    <t>20</t>
  </si>
  <si>
    <t>743131114</t>
  </si>
  <si>
    <t>Montáž trubka ochranná do krabic plastová tuhá D do 50 mm uložená pevně</t>
  </si>
  <si>
    <t>-1820534182</t>
  </si>
  <si>
    <t>345710960</t>
  </si>
  <si>
    <t>trubka elektroinstalační tuhá z PVC DN50</t>
  </si>
  <si>
    <t>1563488841</t>
  </si>
  <si>
    <t>22</t>
  </si>
  <si>
    <t>743411321</t>
  </si>
  <si>
    <t>Montáž krabice nástěnná plastová čtyřhranná do 100x100 mm</t>
  </si>
  <si>
    <t>1625562809</t>
  </si>
  <si>
    <t>23</t>
  </si>
  <si>
    <t>345714281R1</t>
  </si>
  <si>
    <t>krabice z PH s průchodkami 95x95mm a svorkovnicí S-66</t>
  </si>
  <si>
    <t>276000240</t>
  </si>
  <si>
    <t>24</t>
  </si>
  <si>
    <t>743412111</t>
  </si>
  <si>
    <t>Montáž krabice přístrojová zapuštěná plast kruh KP,KU68/2-1901</t>
  </si>
  <si>
    <t>-1592411446</t>
  </si>
  <si>
    <t>25</t>
  </si>
  <si>
    <t>345715110</t>
  </si>
  <si>
    <t>krabice přístrojová instalační KP 68/2</t>
  </si>
  <si>
    <t>-2034646474</t>
  </si>
  <si>
    <t>26</t>
  </si>
  <si>
    <t>743552153</t>
  </si>
  <si>
    <t>Montáž podlahová krabice přístrojová</t>
  </si>
  <si>
    <t>582816438</t>
  </si>
  <si>
    <t>27</t>
  </si>
  <si>
    <t>345754853</t>
  </si>
  <si>
    <t>podlahová krabice přístrojová, 24 modulů , insatlace 3x8 mod.</t>
  </si>
  <si>
    <t>1583550458</t>
  </si>
  <si>
    <t>28</t>
  </si>
  <si>
    <t>743552312R1</t>
  </si>
  <si>
    <t>Montáž žlab parapetní šířky do 170 mm s víkem</t>
  </si>
  <si>
    <t>-2107876028</t>
  </si>
  <si>
    <t>29</t>
  </si>
  <si>
    <t>345754970R1</t>
  </si>
  <si>
    <t>podparapetní kanál oceloplechový, 130x70 mm</t>
  </si>
  <si>
    <t>116535549</t>
  </si>
  <si>
    <t>30</t>
  </si>
  <si>
    <t>345754970R2</t>
  </si>
  <si>
    <t>spojka</t>
  </si>
  <si>
    <t>-1548228706</t>
  </si>
  <si>
    <t>31</t>
  </si>
  <si>
    <t>345754970R3</t>
  </si>
  <si>
    <t>víko</t>
  </si>
  <si>
    <t>1837894863</t>
  </si>
  <si>
    <t>345754970R4</t>
  </si>
  <si>
    <t>plochý roh</t>
  </si>
  <si>
    <t>-2137519391</t>
  </si>
  <si>
    <t>33</t>
  </si>
  <si>
    <t>345754970R5</t>
  </si>
  <si>
    <t>kryt plochého rohu</t>
  </si>
  <si>
    <t>672459104</t>
  </si>
  <si>
    <t>34</t>
  </si>
  <si>
    <t>345754970R6</t>
  </si>
  <si>
    <t>koncový díl</t>
  </si>
  <si>
    <t>-566758185</t>
  </si>
  <si>
    <t>35</t>
  </si>
  <si>
    <t>345754970R7</t>
  </si>
  <si>
    <t>přepážka 90 mm</t>
  </si>
  <si>
    <t>1030166132</t>
  </si>
  <si>
    <t>36</t>
  </si>
  <si>
    <t>345754970R8</t>
  </si>
  <si>
    <t>úhlová zástrčka ochr. vodiče</t>
  </si>
  <si>
    <t>1877623373</t>
  </si>
  <si>
    <t>37</t>
  </si>
  <si>
    <t>345754970R9</t>
  </si>
  <si>
    <t>přístrojová krabice</t>
  </si>
  <si>
    <t>-88588067</t>
  </si>
  <si>
    <t>38</t>
  </si>
  <si>
    <t>345754970R10</t>
  </si>
  <si>
    <t>vnitřní roh</t>
  </si>
  <si>
    <t>1157103998</t>
  </si>
  <si>
    <t>39</t>
  </si>
  <si>
    <t>345754970R11</t>
  </si>
  <si>
    <t>vnější roh</t>
  </si>
  <si>
    <t>909706139</t>
  </si>
  <si>
    <t>40</t>
  </si>
  <si>
    <t>345754970R12</t>
  </si>
  <si>
    <t>kryt spoje</t>
  </si>
  <si>
    <t>663618154</t>
  </si>
  <si>
    <t>41</t>
  </si>
  <si>
    <t>743552313R3</t>
  </si>
  <si>
    <t>Montáž kabelový žlab do šířky 200 mm s víkem</t>
  </si>
  <si>
    <t>-2069302243</t>
  </si>
  <si>
    <t>42</t>
  </si>
  <si>
    <t>345754975R1</t>
  </si>
  <si>
    <t>žlab kabelový plný pozinkovaný 200x60 mm</t>
  </si>
  <si>
    <t>1953605022</t>
  </si>
  <si>
    <t>43</t>
  </si>
  <si>
    <t>345754975R2</t>
  </si>
  <si>
    <t>žlab kabelový plný pozinkovaný 150x60 mm</t>
  </si>
  <si>
    <t>733247154</t>
  </si>
  <si>
    <t>44</t>
  </si>
  <si>
    <t>345754975R3</t>
  </si>
  <si>
    <t>úhlová spojka 200 mm</t>
  </si>
  <si>
    <t>892859070</t>
  </si>
  <si>
    <t>45</t>
  </si>
  <si>
    <t>345754975R4</t>
  </si>
  <si>
    <t>úhlová spojka 150 mm</t>
  </si>
  <si>
    <t>473594573</t>
  </si>
  <si>
    <t>46</t>
  </si>
  <si>
    <t>345754975R5</t>
  </si>
  <si>
    <t>kloubová spojka</t>
  </si>
  <si>
    <t>-1918097313</t>
  </si>
  <si>
    <t>47</t>
  </si>
  <si>
    <t>345754975R6</t>
  </si>
  <si>
    <t>nástěnný a závěsný výložník 200 mm</t>
  </si>
  <si>
    <t>-1385514443</t>
  </si>
  <si>
    <t>48</t>
  </si>
  <si>
    <t>345754975R7</t>
  </si>
  <si>
    <t>nástěnný a závěsný výložník 150 mm</t>
  </si>
  <si>
    <t>2003732103</t>
  </si>
  <si>
    <t>49</t>
  </si>
  <si>
    <t>345754975R8</t>
  </si>
  <si>
    <t>šroub s plochou kulovou hlavou</t>
  </si>
  <si>
    <t>902085866</t>
  </si>
  <si>
    <t>50</t>
  </si>
  <si>
    <t>345754975R9</t>
  </si>
  <si>
    <t>svazkový držák Grip</t>
  </si>
  <si>
    <t>-1559622493</t>
  </si>
  <si>
    <t>51</t>
  </si>
  <si>
    <t>744241110</t>
  </si>
  <si>
    <t>Montáž vodič Cu izolovaný sk.1 do 1 kV žíla 0,35-35 mm2 pevně</t>
  </si>
  <si>
    <t>-1481168554</t>
  </si>
  <si>
    <t>52</t>
  </si>
  <si>
    <t>341421600</t>
  </si>
  <si>
    <t>vodič silový s Cu jádrem CYA H07 V-K 25 mm2</t>
  </si>
  <si>
    <t>1337151334</t>
  </si>
  <si>
    <t>53</t>
  </si>
  <si>
    <t>341421590</t>
  </si>
  <si>
    <t>vodič silový s Cu jádrem CYA H07 V-K 16 mm2</t>
  </si>
  <si>
    <t>1651530877</t>
  </si>
  <si>
    <t>54</t>
  </si>
  <si>
    <t>341421570</t>
  </si>
  <si>
    <t>vodič silový s Cu jádrem CYA H07 V-K 6 mm2</t>
  </si>
  <si>
    <t>939933315</t>
  </si>
  <si>
    <t>55</t>
  </si>
  <si>
    <t>744441100.1</t>
  </si>
  <si>
    <t>Montáž kabel Cu sk.1 do 1 kV do 0,40 kg uložený pevně</t>
  </si>
  <si>
    <t>1996227815</t>
  </si>
  <si>
    <t>56</t>
  </si>
  <si>
    <t>341110051R1</t>
  </si>
  <si>
    <t>kabel silový s Cu jádrem CXKH-R 2x1,5 mm2, vč. kotevního materiálu</t>
  </si>
  <si>
    <t>-758670846</t>
  </si>
  <si>
    <t>57</t>
  </si>
  <si>
    <t>744441100.2</t>
  </si>
  <si>
    <t>-128198423</t>
  </si>
  <si>
    <t>58</t>
  </si>
  <si>
    <t>341110361R2</t>
  </si>
  <si>
    <t>kabel silový s Cu jádrem CXKH-R 3x2,5 mm2, vč. kotevního materiálu</t>
  </si>
  <si>
    <t>2073501552</t>
  </si>
  <si>
    <t>59</t>
  </si>
  <si>
    <t>744441100.3</t>
  </si>
  <si>
    <t>-1662957661</t>
  </si>
  <si>
    <t>60</t>
  </si>
  <si>
    <t>341110901R3</t>
  </si>
  <si>
    <t>kabel silový s Cu jádrem CXKH-R 5x1,5 mm2, vč. kotevního materiálu</t>
  </si>
  <si>
    <t>-630813394</t>
  </si>
  <si>
    <t>61</t>
  </si>
  <si>
    <t>744441200</t>
  </si>
  <si>
    <t>Montáž kabel Cu sk.1 do 1 kV do 0,63 kg uložený pevně</t>
  </si>
  <si>
    <t>-1394329543</t>
  </si>
  <si>
    <t>62</t>
  </si>
  <si>
    <t>341111001R4</t>
  </si>
  <si>
    <t>kabel silový s Cu jádrem CXKH-R 5x6 mm2, vč. kotevního materiálu</t>
  </si>
  <si>
    <t>-489073533</t>
  </si>
  <si>
    <t>63</t>
  </si>
  <si>
    <t>744441400.1</t>
  </si>
  <si>
    <t>Montáž kabel Cu sk.1 do 1 kV do 1,60 kg uložený pevně</t>
  </si>
  <si>
    <t>1833136386</t>
  </si>
  <si>
    <t>64</t>
  </si>
  <si>
    <t>341111001R5</t>
  </si>
  <si>
    <t>kabel silový s Cu jádrem CXKH-R 5x16 mm2, vč. kotevního materiálu</t>
  </si>
  <si>
    <t>335682402</t>
  </si>
  <si>
    <t>65</t>
  </si>
  <si>
    <t>744441500</t>
  </si>
  <si>
    <t>Montáž kabel Cu sk.1 do 1 kV do 2,50 kg uložený pevně</t>
  </si>
  <si>
    <t>-1910678106</t>
  </si>
  <si>
    <t>66</t>
  </si>
  <si>
    <t>341111001R6</t>
  </si>
  <si>
    <t>kabel silový s Cu jádrem CXKH-R 5x25 mm2, vč. kotevního materiálu</t>
  </si>
  <si>
    <t>2094197244</t>
  </si>
  <si>
    <t>67</t>
  </si>
  <si>
    <t>746211110</t>
  </si>
  <si>
    <t>Ukončení vodič izolovaný do 2,5mm2 v rozváděči nebo na přístroji</t>
  </si>
  <si>
    <t>-575208623</t>
  </si>
  <si>
    <t>68</t>
  </si>
  <si>
    <t>746211130</t>
  </si>
  <si>
    <t>Ukončení vodič izolovaný do 6 mm2 v rozváděči nebo na přístroji</t>
  </si>
  <si>
    <t>1297108003</t>
  </si>
  <si>
    <t>69</t>
  </si>
  <si>
    <t>746211150</t>
  </si>
  <si>
    <t>Ukončení vodič izolovaný do 16 mm2 v rozváděči nebo na přístroji</t>
  </si>
  <si>
    <t>1565901551</t>
  </si>
  <si>
    <t>70</t>
  </si>
  <si>
    <t>746211160</t>
  </si>
  <si>
    <t>Ukončení vodič izolovaný do 25 mm2 v rozváděči nebo na přístroji</t>
  </si>
  <si>
    <t>187397573</t>
  </si>
  <si>
    <t>71</t>
  </si>
  <si>
    <t>747112111</t>
  </si>
  <si>
    <t>Montáž vypínač (polo)zapuštěný šroubové připojení 1 -jednopólový</t>
  </si>
  <si>
    <t>-534497160</t>
  </si>
  <si>
    <t>72</t>
  </si>
  <si>
    <t>345355160</t>
  </si>
  <si>
    <t>spínač jednopólový 10A</t>
  </si>
  <si>
    <t>-1056300146</t>
  </si>
  <si>
    <t>73</t>
  </si>
  <si>
    <t>747151101R1</t>
  </si>
  <si>
    <t>Montáž odpínač výkonový pojistkový do 500V do 160 A</t>
  </si>
  <si>
    <t>-1444362454</t>
  </si>
  <si>
    <t>74</t>
  </si>
  <si>
    <t>358224560R1</t>
  </si>
  <si>
    <t xml:space="preserve">pojistkový odpínač 3-pólový, 32A </t>
  </si>
  <si>
    <t>1138857251</t>
  </si>
  <si>
    <t>75</t>
  </si>
  <si>
    <t>358224560R1.1</t>
  </si>
  <si>
    <t>válcové pojistkové vložky velikost 10x38, 25A gG</t>
  </si>
  <si>
    <t>1978526398</t>
  </si>
  <si>
    <t>76</t>
  </si>
  <si>
    <t>358224560R2</t>
  </si>
  <si>
    <t xml:space="preserve">pojistkový odpínač 3-pólový, 63A </t>
  </si>
  <si>
    <t>1219068973</t>
  </si>
  <si>
    <t>77</t>
  </si>
  <si>
    <t>358224560R1.2</t>
  </si>
  <si>
    <t>válcové pojistkové vložky velikost 14x51, 40A gG</t>
  </si>
  <si>
    <t>-1446381468</t>
  </si>
  <si>
    <t>78</t>
  </si>
  <si>
    <t>358224560R3</t>
  </si>
  <si>
    <t xml:space="preserve">pojistkový odpínač 3-pólový, 125A </t>
  </si>
  <si>
    <t>530257507</t>
  </si>
  <si>
    <t>79</t>
  </si>
  <si>
    <t>358224560R1.3</t>
  </si>
  <si>
    <t>válcové pojistkové vložky velikost 22x58, 80A gG</t>
  </si>
  <si>
    <t>-1059394822</t>
  </si>
  <si>
    <t>80</t>
  </si>
  <si>
    <t>358224560R1.4</t>
  </si>
  <si>
    <t>válcové pojistkové vložky velikost 22x58, 100A gG</t>
  </si>
  <si>
    <t>-562028512</t>
  </si>
  <si>
    <t>81</t>
  </si>
  <si>
    <t>747151201R5</t>
  </si>
  <si>
    <t>Montáž odpínač výkonový pojistkový řadový do 500V do 250 A</t>
  </si>
  <si>
    <t>1229792126</t>
  </si>
  <si>
    <t>82</t>
  </si>
  <si>
    <t>358224565R5</t>
  </si>
  <si>
    <t xml:space="preserve">řadový pojistkový odpínač 3-pólový, 250A, velikost nožové pojistky 1 </t>
  </si>
  <si>
    <t>-521681251</t>
  </si>
  <si>
    <t>83</t>
  </si>
  <si>
    <t>358224565R5.1</t>
  </si>
  <si>
    <t>výkonové nožové pojistkové vložky, velikost 1, 40A gG</t>
  </si>
  <si>
    <t>1081967555</t>
  </si>
  <si>
    <t>84</t>
  </si>
  <si>
    <t>358224565R5.2</t>
  </si>
  <si>
    <t>výkonové nožové pojistkové vložky, velikost 1, 160A gG</t>
  </si>
  <si>
    <t>-1741866321</t>
  </si>
  <si>
    <t>85</t>
  </si>
  <si>
    <t>358224565R6</t>
  </si>
  <si>
    <t>řadový pojistkový odpínač 3-pólový, 400A, velikost nožové pojistky 2</t>
  </si>
  <si>
    <t>-2063675753</t>
  </si>
  <si>
    <t>86</t>
  </si>
  <si>
    <t>358224565R5.3</t>
  </si>
  <si>
    <t>výkonové nožové pojistkové vložky, velikost 2, 315A gG</t>
  </si>
  <si>
    <t>-2000624054</t>
  </si>
  <si>
    <t>87</t>
  </si>
  <si>
    <t>747161020</t>
  </si>
  <si>
    <t>Montáž zásuvka (polo)zapuštěná bezšroubové připojení 2P+PE dvojí zapojení - průběžná</t>
  </si>
  <si>
    <t>624976640</t>
  </si>
  <si>
    <t>88</t>
  </si>
  <si>
    <t>345551041R1</t>
  </si>
  <si>
    <t>zásuvka 1-násobná 230V, 16A, s ochr. kolíkem, s clonkami, s USB nabíjením a rámeček</t>
  </si>
  <si>
    <t>-375756853</t>
  </si>
  <si>
    <t>89</t>
  </si>
  <si>
    <t>747161130.1</t>
  </si>
  <si>
    <t>Montáž zásuvka vestavná na DIN lištu, šroubové připojení 2P+PE se zapojením vodičů</t>
  </si>
  <si>
    <t>736672355</t>
  </si>
  <si>
    <t>90</t>
  </si>
  <si>
    <t>345514851R1</t>
  </si>
  <si>
    <t xml:space="preserve">zásuvka soklová na DIN lištu 230V, 16A, s ochr. kolíkem </t>
  </si>
  <si>
    <t>1720861905</t>
  </si>
  <si>
    <t>91</t>
  </si>
  <si>
    <t>747161240</t>
  </si>
  <si>
    <t>Montáž zásuvka (polo)zapuštěná šroubové připojení 2P+PE dvojí zapojení - průběžná</t>
  </si>
  <si>
    <t>1890129947</t>
  </si>
  <si>
    <t>92</t>
  </si>
  <si>
    <t>345551040</t>
  </si>
  <si>
    <t>zásuvka 1násobná 230V, 16A</t>
  </si>
  <si>
    <t>1574188438</t>
  </si>
  <si>
    <t>93</t>
  </si>
  <si>
    <t>747161514</t>
  </si>
  <si>
    <t>Montáž zásuvka chráněná v krabici šroubové připojení 2P+PE dvojí zapojení prostředí základní, vlhké</t>
  </si>
  <si>
    <t>-973027459</t>
  </si>
  <si>
    <t>94</t>
  </si>
  <si>
    <t>345754857R1</t>
  </si>
  <si>
    <t>zásuvka modulární 1násobná 33° šikmá</t>
  </si>
  <si>
    <t>-2059817919</t>
  </si>
  <si>
    <t>95</t>
  </si>
  <si>
    <t>747162137</t>
  </si>
  <si>
    <t>Montáž zásuvek průmyslových nástěnných provedení IP 44 3P+N+PE 32 A</t>
  </si>
  <si>
    <t>-327360963</t>
  </si>
  <si>
    <t>96</t>
  </si>
  <si>
    <t>358112531R1</t>
  </si>
  <si>
    <t>zásuvka nástěnná 32 A, 400 V, 5pól., IP44</t>
  </si>
  <si>
    <t>642919447</t>
  </si>
  <si>
    <t>97</t>
  </si>
  <si>
    <t>747162138</t>
  </si>
  <si>
    <t>Montáž zásuvek průmyslových nástěnných provedení IP 44 3P+N+PE 63 A</t>
  </si>
  <si>
    <t>-1382418550</t>
  </si>
  <si>
    <t>98</t>
  </si>
  <si>
    <t>358112531R2</t>
  </si>
  <si>
    <t>zásuvka nástěnná 63 A, 400 V, 5pól., IP44</t>
  </si>
  <si>
    <t>-155154465</t>
  </si>
  <si>
    <t>99</t>
  </si>
  <si>
    <t>747231150</t>
  </si>
  <si>
    <t>Montáž jistič jednopólový nn do 25 A ve skříni</t>
  </si>
  <si>
    <t>702325365</t>
  </si>
  <si>
    <t>358221110</t>
  </si>
  <si>
    <t>jistič 1pólový-charakteristika B LPN (LSN) 16B/1</t>
  </si>
  <si>
    <t>-790933339</t>
  </si>
  <si>
    <t>101</t>
  </si>
  <si>
    <t>358221090</t>
  </si>
  <si>
    <t>jistič 1pólový-charakteristika B LPN (LSN) 10B/1</t>
  </si>
  <si>
    <t>-968407316</t>
  </si>
  <si>
    <t>102</t>
  </si>
  <si>
    <t>358221070</t>
  </si>
  <si>
    <t>jistič 1pólový-charakteristika B LPN (LSN) 6B/1</t>
  </si>
  <si>
    <t>-46012792</t>
  </si>
  <si>
    <t>103</t>
  </si>
  <si>
    <t>747231156R1</t>
  </si>
  <si>
    <t>Montáž proudový chránič s nadproudovou ochranou nn do 25 A ve skříni</t>
  </si>
  <si>
    <t>428753238</t>
  </si>
  <si>
    <t>104</t>
  </si>
  <si>
    <t>358221596R1</t>
  </si>
  <si>
    <t>proudový chráničem s nadproudovou ochranou, 1-pólový, 16A, 300mA, typ AC</t>
  </si>
  <si>
    <t>2015568871</t>
  </si>
  <si>
    <t>105</t>
  </si>
  <si>
    <t>747233150</t>
  </si>
  <si>
    <t>Montáž jistič třípólový nn do 25 A ve skříni</t>
  </si>
  <si>
    <t>-146876541</t>
  </si>
  <si>
    <t>106</t>
  </si>
  <si>
    <t>358224020</t>
  </si>
  <si>
    <t>jistič 3pólový-charakteristika B LPN (LSN) 20B/3</t>
  </si>
  <si>
    <t>-249050778</t>
  </si>
  <si>
    <t>107</t>
  </si>
  <si>
    <t>74723315R1</t>
  </si>
  <si>
    <t>Montáž digitální spínací hodiny</t>
  </si>
  <si>
    <t>-2065510214</t>
  </si>
  <si>
    <t>108</t>
  </si>
  <si>
    <t>358224071R1</t>
  </si>
  <si>
    <t>digitální spínací hodiny, 1-kanálové</t>
  </si>
  <si>
    <t>1580265803</t>
  </si>
  <si>
    <t>109</t>
  </si>
  <si>
    <t>747233250</t>
  </si>
  <si>
    <t>Montáž jistič třípólový nn do 63 A ve skříni</t>
  </si>
  <si>
    <t>515124001</t>
  </si>
  <si>
    <t>110</t>
  </si>
  <si>
    <t>358224070</t>
  </si>
  <si>
    <t>jistič 3pólový-charakteristika B LPN (LSN) 63B/3</t>
  </si>
  <si>
    <t>-2131979408</t>
  </si>
  <si>
    <t>111</t>
  </si>
  <si>
    <t>358224040</t>
  </si>
  <si>
    <t>jistič 3pólový-charakteristika B LPN (LSN) 32B/3</t>
  </si>
  <si>
    <t>-1739053285</t>
  </si>
  <si>
    <t>112</t>
  </si>
  <si>
    <t>358224030</t>
  </si>
  <si>
    <t>jistič 3pólový-charakteristika B LPN (LSN) 25B/3</t>
  </si>
  <si>
    <t>467739809</t>
  </si>
  <si>
    <t>113</t>
  </si>
  <si>
    <t>747233250R1</t>
  </si>
  <si>
    <t>Montáž páčkový výkonový spínač třípólový nn do 63 A ve skříni</t>
  </si>
  <si>
    <t>1844807507</t>
  </si>
  <si>
    <t>114</t>
  </si>
  <si>
    <t>358224041.R2</t>
  </si>
  <si>
    <t>páčkový výkonový spínač 3-pólový, 63A</t>
  </si>
  <si>
    <t>532985468</t>
  </si>
  <si>
    <t>115</t>
  </si>
  <si>
    <t>747233330</t>
  </si>
  <si>
    <t>Montáž jističů třípólových nn do 125 A ve skříni</t>
  </si>
  <si>
    <t>1439954112</t>
  </si>
  <si>
    <t>116</t>
  </si>
  <si>
    <t>358224075R1</t>
  </si>
  <si>
    <t>jistič 3pólový-charakteristika B LST 80B/3</t>
  </si>
  <si>
    <t>1367466465</t>
  </si>
  <si>
    <t>117</t>
  </si>
  <si>
    <t>74723333R1</t>
  </si>
  <si>
    <t>Montáž páčkový výkonový spínač nn do 125 A ve skříni</t>
  </si>
  <si>
    <t>63912208</t>
  </si>
  <si>
    <t>118</t>
  </si>
  <si>
    <t>35822455R1</t>
  </si>
  <si>
    <t>páčkový výkonový spínač 3-pólový, 125A</t>
  </si>
  <si>
    <t>459197547</t>
  </si>
  <si>
    <t>119</t>
  </si>
  <si>
    <t>747233412R</t>
  </si>
  <si>
    <t>Montáž jistič vestavný do 300 A</t>
  </si>
  <si>
    <t>-1674900820</t>
  </si>
  <si>
    <t>120</t>
  </si>
  <si>
    <t>358226711R5</t>
  </si>
  <si>
    <t>komplet jističe B250/3, 400V, napěťová spoušť</t>
  </si>
  <si>
    <t>1914804934</t>
  </si>
  <si>
    <t>121</t>
  </si>
  <si>
    <t>747241013</t>
  </si>
  <si>
    <t>Montáž proudových chráničů čtyřpólových nn do 25 A ve skříni</t>
  </si>
  <si>
    <t>-1114912413</t>
  </si>
  <si>
    <t>122</t>
  </si>
  <si>
    <t>358892060</t>
  </si>
  <si>
    <t>chránič proudový 4pólový OFI 25/4/030 typ AC</t>
  </si>
  <si>
    <t>-39204066</t>
  </si>
  <si>
    <t>123</t>
  </si>
  <si>
    <t>747241023R1</t>
  </si>
  <si>
    <t>Montáž proudových chráničů čtyřpólových nn do 100 A ve skříni</t>
  </si>
  <si>
    <t>-1385271617</t>
  </si>
  <si>
    <t>124</t>
  </si>
  <si>
    <t>358892160</t>
  </si>
  <si>
    <t>chránič proudový 4pólový OFI 40/4/300 typ AC</t>
  </si>
  <si>
    <t>1007032075</t>
  </si>
  <si>
    <t>125</t>
  </si>
  <si>
    <t>358892300R1</t>
  </si>
  <si>
    <t>chránič proudový 4pólový OFI 100/4/300 typ AC</t>
  </si>
  <si>
    <t>-1335712307</t>
  </si>
  <si>
    <t>126</t>
  </si>
  <si>
    <t>747251102R1</t>
  </si>
  <si>
    <t xml:space="preserve">Montáž kombinovaný svodič bleskových proudů a přepětí nn 1. a 2. stupeň (3L+PEN) </t>
  </si>
  <si>
    <t>793630766</t>
  </si>
  <si>
    <t>127</t>
  </si>
  <si>
    <t>358895051R1</t>
  </si>
  <si>
    <t>kombinovaný svodič bleskových proudů a přepěťí - SPD T1+T2 TN-C (3L+PEN), 25kA</t>
  </si>
  <si>
    <t>-216402917</t>
  </si>
  <si>
    <t>128</t>
  </si>
  <si>
    <t>747251125R</t>
  </si>
  <si>
    <t>Montáž svodiče přepětí nn 2.stupeň 3L+N+PE</t>
  </si>
  <si>
    <t>109783488</t>
  </si>
  <si>
    <t>129</t>
  </si>
  <si>
    <t>358895345R</t>
  </si>
  <si>
    <t>svodič přepětí SPD T2, 3L+N+PE</t>
  </si>
  <si>
    <t>-868839254</t>
  </si>
  <si>
    <t>130</t>
  </si>
  <si>
    <t>747251125R2</t>
  </si>
  <si>
    <t>Montáž modulu přepěťové ochrany nn SPD T3</t>
  </si>
  <si>
    <t>1414152359</t>
  </si>
  <si>
    <t>131</t>
  </si>
  <si>
    <t>358895345R2</t>
  </si>
  <si>
    <t>modul přepěťové ochrany SPD T3</t>
  </si>
  <si>
    <t>2044406387</t>
  </si>
  <si>
    <t>132</t>
  </si>
  <si>
    <t>74741100R1</t>
  </si>
  <si>
    <t>Montáž ovladač tlačítkový vestavný komplet 1 tlačítkový</t>
  </si>
  <si>
    <t>425508429</t>
  </si>
  <si>
    <t>133</t>
  </si>
  <si>
    <t>345354375r2</t>
  </si>
  <si>
    <t>tlačítko STOP, kompletní 1Z+1R</t>
  </si>
  <si>
    <t>-425077152</t>
  </si>
  <si>
    <t>134</t>
  </si>
  <si>
    <t>747531520</t>
  </si>
  <si>
    <t>Montáž elektroměru třífázového bez zapojení vodičů</t>
  </si>
  <si>
    <t>-1189367165</t>
  </si>
  <si>
    <t>135</t>
  </si>
  <si>
    <t>374221165R4</t>
  </si>
  <si>
    <t>elektroměr třífázový, 1-sazbový</t>
  </si>
  <si>
    <t>1693233228</t>
  </si>
  <si>
    <t>136</t>
  </si>
  <si>
    <t>747651165R1</t>
  </si>
  <si>
    <t>Montáž transformátor měřící měřící se zapojením vodičů</t>
  </si>
  <si>
    <t>475137300</t>
  </si>
  <si>
    <t>137</t>
  </si>
  <si>
    <t>374221155R1</t>
  </si>
  <si>
    <t>transformátor měřící 250/5A, 5VA, 0,5%</t>
  </si>
  <si>
    <t>-1211321131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</si>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</sst>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172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6" fillId="0" borderId="24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174" fontId="86" fillId="0" borderId="25" xfId="0" applyNumberFormat="1" applyFont="1" applyBorder="1" applyAlignment="1">
      <alignment vertical="center"/>
    </xf>
    <xf numFmtId="4" fontId="86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88" fillId="0" borderId="20" xfId="0" applyNumberFormat="1" applyFont="1" applyBorder="1" applyAlignment="1">
      <alignment/>
    </xf>
    <xf numFmtId="174" fontId="88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75" fillId="0" borderId="22" xfId="0" applyFont="1" applyBorder="1" applyAlignment="1">
      <alignment/>
    </xf>
    <xf numFmtId="174" fontId="75" fillId="0" borderId="0" xfId="0" applyNumberFormat="1" applyFont="1" applyBorder="1" applyAlignment="1">
      <alignment/>
    </xf>
    <xf numFmtId="174" fontId="75" fillId="0" borderId="23" xfId="0" applyNumberFormat="1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2" fillId="0" borderId="33" xfId="0" applyFont="1" applyBorder="1" applyAlignment="1">
      <alignment horizontal="left" vertical="center"/>
    </xf>
    <xf numFmtId="174" fontId="72" fillId="0" borderId="0" xfId="0" applyNumberFormat="1" applyFont="1" applyBorder="1" applyAlignment="1">
      <alignment vertical="center"/>
    </xf>
    <xf numFmtId="174" fontId="72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9" fillId="0" borderId="33" xfId="0" applyFont="1" applyBorder="1" applyAlignment="1" applyProtection="1">
      <alignment horizontal="center" vertical="center"/>
      <protection locked="0"/>
    </xf>
    <xf numFmtId="49" fontId="89" fillId="0" borderId="33" xfId="0" applyNumberFormat="1" applyFont="1" applyBorder="1" applyAlignment="1" applyProtection="1">
      <alignment horizontal="left" vertical="center" wrapText="1"/>
      <protection locked="0"/>
    </xf>
    <xf numFmtId="0" fontId="89" fillId="0" borderId="33" xfId="0" applyFont="1" applyBorder="1" applyAlignment="1" applyProtection="1">
      <alignment horizontal="center" vertical="center" wrapText="1"/>
      <protection locked="0"/>
    </xf>
    <xf numFmtId="175" fontId="89" fillId="0" borderId="33" xfId="0" applyNumberFormat="1" applyFont="1" applyBorder="1" applyAlignment="1" applyProtection="1">
      <alignment vertical="center"/>
      <protection locked="0"/>
    </xf>
    <xf numFmtId="0" fontId="72" fillId="0" borderId="25" xfId="0" applyFont="1" applyBorder="1" applyAlignment="1">
      <alignment horizontal="center" vertical="center"/>
    </xf>
    <xf numFmtId="174" fontId="72" fillId="0" borderId="25" xfId="0" applyNumberFormat="1" applyFont="1" applyBorder="1" applyAlignment="1">
      <alignment vertical="center"/>
    </xf>
    <xf numFmtId="174" fontId="72" fillId="0" borderId="26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0" fontId="77" fillId="36" borderId="0" xfId="0" applyFont="1" applyFill="1" applyAlignment="1">
      <alignment horizontal="center" vertical="center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1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89" fillId="0" borderId="33" xfId="0" applyFont="1" applyBorder="1" applyAlignment="1" applyProtection="1">
      <alignment horizontal="left" vertical="center" wrapText="1"/>
      <protection locked="0"/>
    </xf>
    <xf numFmtId="0" fontId="89" fillId="0" borderId="33" xfId="0" applyFont="1" applyBorder="1" applyAlignment="1" applyProtection="1">
      <alignment vertical="center"/>
      <protection locked="0"/>
    </xf>
    <xf numFmtId="4" fontId="89" fillId="0" borderId="33" xfId="0" applyNumberFormat="1" applyFont="1" applyBorder="1" applyAlignment="1" applyProtection="1">
      <alignment vertical="center"/>
      <protection locked="0"/>
    </xf>
    <xf numFmtId="4" fontId="82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/>
    </xf>
    <xf numFmtId="4" fontId="74" fillId="0" borderId="25" xfId="0" applyNumberFormat="1" applyFont="1" applyBorder="1" applyAlignment="1">
      <alignment/>
    </xf>
    <xf numFmtId="4" fontId="74" fillId="0" borderId="25" xfId="0" applyNumberFormat="1" applyFont="1" applyBorder="1" applyAlignment="1">
      <alignment vertical="center"/>
    </xf>
    <xf numFmtId="4" fontId="73" fillId="0" borderId="20" xfId="0" applyNumberFormat="1" applyFont="1" applyBorder="1" applyAlignment="1">
      <alignment/>
    </xf>
    <xf numFmtId="4" fontId="73" fillId="0" borderId="20" xfId="0" applyNumberFormat="1" applyFont="1" applyBorder="1" applyAlignment="1">
      <alignment vertical="center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0" fontId="92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4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94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F7DE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377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09" t="s">
        <v>0</v>
      </c>
      <c r="B1" s="210"/>
      <c r="C1" s="210"/>
      <c r="D1" s="211" t="s">
        <v>1</v>
      </c>
      <c r="E1" s="210"/>
      <c r="F1" s="210"/>
      <c r="G1" s="210"/>
      <c r="H1" s="210"/>
      <c r="I1" s="210"/>
      <c r="J1" s="210"/>
      <c r="K1" s="212" t="s">
        <v>665</v>
      </c>
      <c r="L1" s="212"/>
      <c r="M1" s="212"/>
      <c r="N1" s="212"/>
      <c r="O1" s="212"/>
      <c r="P1" s="212"/>
      <c r="Q1" s="212"/>
      <c r="R1" s="212"/>
      <c r="S1" s="212"/>
      <c r="T1" s="210"/>
      <c r="U1" s="210"/>
      <c r="V1" s="210"/>
      <c r="W1" s="212" t="s">
        <v>666</v>
      </c>
      <c r="X1" s="212"/>
      <c r="Y1" s="212"/>
      <c r="Z1" s="212"/>
      <c r="AA1" s="212"/>
      <c r="AB1" s="212"/>
      <c r="AC1" s="212"/>
      <c r="AD1" s="212"/>
      <c r="AE1" s="212"/>
      <c r="AF1" s="212"/>
      <c r="AG1" s="210"/>
      <c r="AH1" s="2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43" t="s">
        <v>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R2" s="177" t="s">
        <v>6</v>
      </c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45" t="s">
        <v>10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9"/>
      <c r="AS4" s="20" t="s">
        <v>11</v>
      </c>
      <c r="BS4" s="13" t="s">
        <v>12</v>
      </c>
    </row>
    <row r="5" spans="2:71" ht="14.25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47" t="s">
        <v>14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8"/>
      <c r="AQ5" s="19"/>
      <c r="BS5" s="13" t="s">
        <v>7</v>
      </c>
    </row>
    <row r="6" spans="2:71" ht="36.75" customHeight="1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48" t="s">
        <v>16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8"/>
      <c r="AQ6" s="19"/>
      <c r="BS6" s="13" t="s">
        <v>17</v>
      </c>
    </row>
    <row r="7" spans="2:71" ht="14.25" customHeight="1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19</v>
      </c>
      <c r="AL7" s="18"/>
      <c r="AM7" s="18"/>
      <c r="AN7" s="22" t="s">
        <v>3</v>
      </c>
      <c r="AO7" s="18"/>
      <c r="AP7" s="18"/>
      <c r="AQ7" s="19"/>
      <c r="BS7" s="13" t="s">
        <v>20</v>
      </c>
    </row>
    <row r="8" spans="2:71" ht="14.25" customHeight="1">
      <c r="B8" s="17"/>
      <c r="C8" s="18"/>
      <c r="D8" s="24" t="s">
        <v>21</v>
      </c>
      <c r="E8" s="18"/>
      <c r="F8" s="18"/>
      <c r="G8" s="18"/>
      <c r="H8" s="18"/>
      <c r="I8" s="18"/>
      <c r="J8" s="18"/>
      <c r="K8" s="22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23</v>
      </c>
      <c r="AL8" s="18"/>
      <c r="AM8" s="18"/>
      <c r="AN8" s="22" t="s">
        <v>24</v>
      </c>
      <c r="AO8" s="18"/>
      <c r="AP8" s="18"/>
      <c r="AQ8" s="19"/>
      <c r="BS8" s="13" t="s">
        <v>25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26</v>
      </c>
    </row>
    <row r="10" spans="2:71" ht="14.25" customHeight="1">
      <c r="B10" s="17"/>
      <c r="C10" s="18"/>
      <c r="D10" s="24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28</v>
      </c>
      <c r="AL10" s="18"/>
      <c r="AM10" s="18"/>
      <c r="AN10" s="22" t="s">
        <v>3</v>
      </c>
      <c r="AO10" s="18"/>
      <c r="AP10" s="18"/>
      <c r="AQ10" s="19"/>
      <c r="BS10" s="13" t="s">
        <v>17</v>
      </c>
    </row>
    <row r="11" spans="2:71" ht="18" customHeight="1">
      <c r="B11" s="17"/>
      <c r="C11" s="18"/>
      <c r="D11" s="18"/>
      <c r="E11" s="22" t="s">
        <v>29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30</v>
      </c>
      <c r="AL11" s="18"/>
      <c r="AM11" s="18"/>
      <c r="AN11" s="22" t="s">
        <v>3</v>
      </c>
      <c r="AO11" s="18"/>
      <c r="AP11" s="18"/>
      <c r="AQ11" s="19"/>
      <c r="BS11" s="13" t="s">
        <v>17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17</v>
      </c>
    </row>
    <row r="13" spans="2:71" ht="14.25" customHeight="1">
      <c r="B13" s="17"/>
      <c r="C13" s="18"/>
      <c r="D13" s="24" t="s">
        <v>31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28</v>
      </c>
      <c r="AL13" s="18"/>
      <c r="AM13" s="18"/>
      <c r="AN13" s="22" t="s">
        <v>3</v>
      </c>
      <c r="AO13" s="18"/>
      <c r="AP13" s="18"/>
      <c r="AQ13" s="19"/>
      <c r="BS13" s="13" t="s">
        <v>17</v>
      </c>
    </row>
    <row r="14" spans="2:71" ht="15">
      <c r="B14" s="17"/>
      <c r="C14" s="18"/>
      <c r="D14" s="18"/>
      <c r="E14" s="22" t="s">
        <v>32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30</v>
      </c>
      <c r="AL14" s="18"/>
      <c r="AM14" s="18"/>
      <c r="AN14" s="22" t="s">
        <v>3</v>
      </c>
      <c r="AO14" s="18"/>
      <c r="AP14" s="18"/>
      <c r="AQ14" s="19"/>
      <c r="BS14" s="13" t="s">
        <v>17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33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28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/>
      <c r="E17" s="22" t="s">
        <v>34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30</v>
      </c>
      <c r="AL17" s="18"/>
      <c r="AM17" s="18"/>
      <c r="AN17" s="22" t="s">
        <v>3</v>
      </c>
      <c r="AO17" s="18"/>
      <c r="AP17" s="18"/>
      <c r="AQ17" s="19"/>
      <c r="BS17" s="13" t="s">
        <v>35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36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28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/>
      <c r="E20" s="22" t="s">
        <v>37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30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22.5" customHeight="1">
      <c r="B23" s="17"/>
      <c r="C23" s="18"/>
      <c r="D23" s="18"/>
      <c r="E23" s="149" t="s">
        <v>3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8"/>
      <c r="AP23" s="18"/>
      <c r="AQ23" s="19"/>
    </row>
    <row r="24" spans="2:43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7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25" customHeight="1">
      <c r="B26" s="17"/>
      <c r="C26" s="18"/>
      <c r="D26" s="26" t="s">
        <v>39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50">
        <f>ROUND(AG87,2)</f>
        <v>0</v>
      </c>
      <c r="AL26" s="146"/>
      <c r="AM26" s="146"/>
      <c r="AN26" s="146"/>
      <c r="AO26" s="146"/>
      <c r="AP26" s="18"/>
      <c r="AQ26" s="19"/>
    </row>
    <row r="27" spans="2:43" ht="14.25" customHeight="1">
      <c r="B27" s="17"/>
      <c r="C27" s="18"/>
      <c r="D27" s="26" t="s">
        <v>40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50">
        <f>ROUND(AG90,2)</f>
        <v>0</v>
      </c>
      <c r="AL27" s="146"/>
      <c r="AM27" s="146"/>
      <c r="AN27" s="146"/>
      <c r="AO27" s="146"/>
      <c r="AP27" s="18"/>
      <c r="AQ27" s="19"/>
    </row>
    <row r="28" spans="2:43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5" customHeight="1">
      <c r="B29" s="27"/>
      <c r="C29" s="28"/>
      <c r="D29" s="30" t="s">
        <v>41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51">
        <f>ROUND(AK26+AK27,2)</f>
        <v>0</v>
      </c>
      <c r="AL29" s="152"/>
      <c r="AM29" s="152"/>
      <c r="AN29" s="152"/>
      <c r="AO29" s="152"/>
      <c r="AP29" s="28"/>
      <c r="AQ29" s="29"/>
    </row>
    <row r="30" spans="2:43" s="1" customFormat="1" ht="6.7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25" customHeight="1">
      <c r="B31" s="32"/>
      <c r="C31" s="33"/>
      <c r="D31" s="34" t="s">
        <v>42</v>
      </c>
      <c r="E31" s="33"/>
      <c r="F31" s="34" t="s">
        <v>43</v>
      </c>
      <c r="G31" s="33"/>
      <c r="H31" s="33"/>
      <c r="I31" s="33"/>
      <c r="J31" s="33"/>
      <c r="K31" s="33"/>
      <c r="L31" s="153">
        <v>0.21</v>
      </c>
      <c r="M31" s="154"/>
      <c r="N31" s="154"/>
      <c r="O31" s="154"/>
      <c r="P31" s="33"/>
      <c r="Q31" s="33"/>
      <c r="R31" s="33"/>
      <c r="S31" s="33"/>
      <c r="T31" s="36" t="s">
        <v>44</v>
      </c>
      <c r="U31" s="33"/>
      <c r="V31" s="33"/>
      <c r="W31" s="155">
        <f>ROUND(AZ87+SUM(CD91:CD91),2)</f>
        <v>0</v>
      </c>
      <c r="X31" s="154"/>
      <c r="Y31" s="154"/>
      <c r="Z31" s="154"/>
      <c r="AA31" s="154"/>
      <c r="AB31" s="154"/>
      <c r="AC31" s="154"/>
      <c r="AD31" s="154"/>
      <c r="AE31" s="154"/>
      <c r="AF31" s="33"/>
      <c r="AG31" s="33"/>
      <c r="AH31" s="33"/>
      <c r="AI31" s="33"/>
      <c r="AJ31" s="33"/>
      <c r="AK31" s="155">
        <f>ROUND(AV87+SUM(BY91:BY91),2)</f>
        <v>0</v>
      </c>
      <c r="AL31" s="154"/>
      <c r="AM31" s="154"/>
      <c r="AN31" s="154"/>
      <c r="AO31" s="154"/>
      <c r="AP31" s="33"/>
      <c r="AQ31" s="37"/>
    </row>
    <row r="32" spans="2:43" s="2" customFormat="1" ht="14.25" customHeight="1">
      <c r="B32" s="32"/>
      <c r="C32" s="33"/>
      <c r="D32" s="33"/>
      <c r="E32" s="33"/>
      <c r="F32" s="34" t="s">
        <v>45</v>
      </c>
      <c r="G32" s="33"/>
      <c r="H32" s="33"/>
      <c r="I32" s="33"/>
      <c r="J32" s="33"/>
      <c r="K32" s="33"/>
      <c r="L32" s="153">
        <v>0.15</v>
      </c>
      <c r="M32" s="154"/>
      <c r="N32" s="154"/>
      <c r="O32" s="154"/>
      <c r="P32" s="33"/>
      <c r="Q32" s="33"/>
      <c r="R32" s="33"/>
      <c r="S32" s="33"/>
      <c r="T32" s="36" t="s">
        <v>44</v>
      </c>
      <c r="U32" s="33"/>
      <c r="V32" s="33"/>
      <c r="W32" s="155">
        <f>ROUND(BA87+SUM(CE91:CE91),2)</f>
        <v>0</v>
      </c>
      <c r="X32" s="154"/>
      <c r="Y32" s="154"/>
      <c r="Z32" s="154"/>
      <c r="AA32" s="154"/>
      <c r="AB32" s="154"/>
      <c r="AC32" s="154"/>
      <c r="AD32" s="154"/>
      <c r="AE32" s="154"/>
      <c r="AF32" s="33"/>
      <c r="AG32" s="33"/>
      <c r="AH32" s="33"/>
      <c r="AI32" s="33"/>
      <c r="AJ32" s="33"/>
      <c r="AK32" s="155">
        <f>ROUND(AW87+SUM(BZ91:BZ91),2)</f>
        <v>0</v>
      </c>
      <c r="AL32" s="154"/>
      <c r="AM32" s="154"/>
      <c r="AN32" s="154"/>
      <c r="AO32" s="154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46</v>
      </c>
      <c r="G33" s="33"/>
      <c r="H33" s="33"/>
      <c r="I33" s="33"/>
      <c r="J33" s="33"/>
      <c r="K33" s="33"/>
      <c r="L33" s="153">
        <v>0.21</v>
      </c>
      <c r="M33" s="154"/>
      <c r="N33" s="154"/>
      <c r="O33" s="154"/>
      <c r="P33" s="33"/>
      <c r="Q33" s="33"/>
      <c r="R33" s="33"/>
      <c r="S33" s="33"/>
      <c r="T33" s="36" t="s">
        <v>44</v>
      </c>
      <c r="U33" s="33"/>
      <c r="V33" s="33"/>
      <c r="W33" s="155">
        <f>ROUND(BB87+SUM(CF91:CF91),2)</f>
        <v>0</v>
      </c>
      <c r="X33" s="154"/>
      <c r="Y33" s="154"/>
      <c r="Z33" s="154"/>
      <c r="AA33" s="154"/>
      <c r="AB33" s="154"/>
      <c r="AC33" s="154"/>
      <c r="AD33" s="154"/>
      <c r="AE33" s="154"/>
      <c r="AF33" s="33"/>
      <c r="AG33" s="33"/>
      <c r="AH33" s="33"/>
      <c r="AI33" s="33"/>
      <c r="AJ33" s="33"/>
      <c r="AK33" s="155">
        <v>0</v>
      </c>
      <c r="AL33" s="154"/>
      <c r="AM33" s="154"/>
      <c r="AN33" s="154"/>
      <c r="AO33" s="154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47</v>
      </c>
      <c r="G34" s="33"/>
      <c r="H34" s="33"/>
      <c r="I34" s="33"/>
      <c r="J34" s="33"/>
      <c r="K34" s="33"/>
      <c r="L34" s="153">
        <v>0.15</v>
      </c>
      <c r="M34" s="154"/>
      <c r="N34" s="154"/>
      <c r="O34" s="154"/>
      <c r="P34" s="33"/>
      <c r="Q34" s="33"/>
      <c r="R34" s="33"/>
      <c r="S34" s="33"/>
      <c r="T34" s="36" t="s">
        <v>44</v>
      </c>
      <c r="U34" s="33"/>
      <c r="V34" s="33"/>
      <c r="W34" s="155">
        <f>ROUND(BC87+SUM(CG91:CG91),2)</f>
        <v>0</v>
      </c>
      <c r="X34" s="154"/>
      <c r="Y34" s="154"/>
      <c r="Z34" s="154"/>
      <c r="AA34" s="154"/>
      <c r="AB34" s="154"/>
      <c r="AC34" s="154"/>
      <c r="AD34" s="154"/>
      <c r="AE34" s="154"/>
      <c r="AF34" s="33"/>
      <c r="AG34" s="33"/>
      <c r="AH34" s="33"/>
      <c r="AI34" s="33"/>
      <c r="AJ34" s="33"/>
      <c r="AK34" s="155">
        <v>0</v>
      </c>
      <c r="AL34" s="154"/>
      <c r="AM34" s="154"/>
      <c r="AN34" s="154"/>
      <c r="AO34" s="154"/>
      <c r="AP34" s="33"/>
      <c r="AQ34" s="37"/>
    </row>
    <row r="35" spans="2:43" s="2" customFormat="1" ht="14.25" customHeight="1" hidden="1">
      <c r="B35" s="32"/>
      <c r="C35" s="33"/>
      <c r="D35" s="33"/>
      <c r="E35" s="33"/>
      <c r="F35" s="34" t="s">
        <v>48</v>
      </c>
      <c r="G35" s="33"/>
      <c r="H35" s="33"/>
      <c r="I35" s="33"/>
      <c r="J35" s="33"/>
      <c r="K35" s="33"/>
      <c r="L35" s="153">
        <v>0</v>
      </c>
      <c r="M35" s="154"/>
      <c r="N35" s="154"/>
      <c r="O35" s="154"/>
      <c r="P35" s="33"/>
      <c r="Q35" s="33"/>
      <c r="R35" s="33"/>
      <c r="S35" s="33"/>
      <c r="T35" s="36" t="s">
        <v>44</v>
      </c>
      <c r="U35" s="33"/>
      <c r="V35" s="33"/>
      <c r="W35" s="155">
        <f>ROUND(BD87+SUM(CH91:CH91),2)</f>
        <v>0</v>
      </c>
      <c r="X35" s="154"/>
      <c r="Y35" s="154"/>
      <c r="Z35" s="154"/>
      <c r="AA35" s="154"/>
      <c r="AB35" s="154"/>
      <c r="AC35" s="154"/>
      <c r="AD35" s="154"/>
      <c r="AE35" s="154"/>
      <c r="AF35" s="33"/>
      <c r="AG35" s="33"/>
      <c r="AH35" s="33"/>
      <c r="AI35" s="33"/>
      <c r="AJ35" s="33"/>
      <c r="AK35" s="155">
        <v>0</v>
      </c>
      <c r="AL35" s="154"/>
      <c r="AM35" s="154"/>
      <c r="AN35" s="154"/>
      <c r="AO35" s="154"/>
      <c r="AP35" s="33"/>
      <c r="AQ35" s="37"/>
    </row>
    <row r="36" spans="2:43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5" customHeight="1">
      <c r="B37" s="27"/>
      <c r="C37" s="38"/>
      <c r="D37" s="39" t="s">
        <v>49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50</v>
      </c>
      <c r="U37" s="40"/>
      <c r="V37" s="40"/>
      <c r="W37" s="40"/>
      <c r="X37" s="156" t="s">
        <v>51</v>
      </c>
      <c r="Y37" s="157"/>
      <c r="Z37" s="157"/>
      <c r="AA37" s="157"/>
      <c r="AB37" s="157"/>
      <c r="AC37" s="40"/>
      <c r="AD37" s="40"/>
      <c r="AE37" s="40"/>
      <c r="AF37" s="40"/>
      <c r="AG37" s="40"/>
      <c r="AH37" s="40"/>
      <c r="AI37" s="40"/>
      <c r="AJ37" s="40"/>
      <c r="AK37" s="158">
        <f>SUM(AK29:AK35)</f>
        <v>0</v>
      </c>
      <c r="AL37" s="157"/>
      <c r="AM37" s="157"/>
      <c r="AN37" s="157"/>
      <c r="AO37" s="159"/>
      <c r="AP37" s="38"/>
      <c r="AQ37" s="29"/>
    </row>
    <row r="38" spans="2:43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52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53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54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55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54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55</v>
      </c>
      <c r="AN58" s="48"/>
      <c r="AO58" s="50"/>
      <c r="AP58" s="28"/>
      <c r="AQ58" s="29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56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57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ht="13.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54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55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54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55</v>
      </c>
      <c r="AN69" s="48"/>
      <c r="AO69" s="50"/>
      <c r="AP69" s="28"/>
      <c r="AQ69" s="29"/>
    </row>
    <row r="70" spans="2:43" s="1" customFormat="1" ht="6.7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7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75" customHeight="1">
      <c r="B76" s="27"/>
      <c r="C76" s="145" t="s">
        <v>58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29"/>
    </row>
    <row r="77" spans="2:43" s="3" customFormat="1" ht="14.25" customHeight="1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3065/18_VV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75" customHeight="1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61" t="str">
        <f>K6</f>
        <v>Rekonstrukce a modernizace velkého a malého sálu, Karviná</v>
      </c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62"/>
      <c r="AQ78" s="63"/>
    </row>
    <row r="79" spans="2:43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Objekt C a D1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5" t="str">
        <f>IF(AN8="","",AN8)</f>
        <v>15.07.2016</v>
      </c>
      <c r="AN80" s="28"/>
      <c r="AO80" s="28"/>
      <c r="AP80" s="28"/>
      <c r="AQ80" s="29"/>
    </row>
    <row r="81" spans="2:43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27</v>
      </c>
      <c r="D82" s="28"/>
      <c r="E82" s="28"/>
      <c r="F82" s="28"/>
      <c r="G82" s="28"/>
      <c r="H82" s="28"/>
      <c r="I82" s="28"/>
      <c r="J82" s="28"/>
      <c r="K82" s="28"/>
      <c r="L82" s="58" t="str">
        <f>IF(E11="","",E11)</f>
        <v>Slezská Univerzita v Opavě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33</v>
      </c>
      <c r="AJ82" s="28"/>
      <c r="AK82" s="28"/>
      <c r="AL82" s="28"/>
      <c r="AM82" s="163" t="str">
        <f>IF(E17="","",E17)</f>
        <v> </v>
      </c>
      <c r="AN82" s="160"/>
      <c r="AO82" s="160"/>
      <c r="AP82" s="160"/>
      <c r="AQ82" s="29"/>
      <c r="AS82" s="164" t="s">
        <v>59</v>
      </c>
      <c r="AT82" s="165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7"/>
      <c r="C83" s="24" t="s">
        <v>31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>MARPO s.r.o., Ostrava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36</v>
      </c>
      <c r="AJ83" s="28"/>
      <c r="AK83" s="28"/>
      <c r="AL83" s="28"/>
      <c r="AM83" s="163" t="str">
        <f>IF(E20="","",E20)</f>
        <v>Vlastimil Lacko</v>
      </c>
      <c r="AN83" s="160"/>
      <c r="AO83" s="160"/>
      <c r="AP83" s="160"/>
      <c r="AQ83" s="29"/>
      <c r="AS83" s="166"/>
      <c r="AT83" s="160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10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66"/>
      <c r="AT84" s="160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2:56" s="1" customFormat="1" ht="29.25" customHeight="1">
      <c r="B85" s="27"/>
      <c r="C85" s="167" t="s">
        <v>60</v>
      </c>
      <c r="D85" s="168"/>
      <c r="E85" s="168"/>
      <c r="F85" s="168"/>
      <c r="G85" s="168"/>
      <c r="H85" s="67"/>
      <c r="I85" s="169" t="s">
        <v>61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9" t="s">
        <v>62</v>
      </c>
      <c r="AH85" s="168"/>
      <c r="AI85" s="168"/>
      <c r="AJ85" s="168"/>
      <c r="AK85" s="168"/>
      <c r="AL85" s="168"/>
      <c r="AM85" s="168"/>
      <c r="AN85" s="169" t="s">
        <v>63</v>
      </c>
      <c r="AO85" s="168"/>
      <c r="AP85" s="170"/>
      <c r="AQ85" s="29"/>
      <c r="AS85" s="68" t="s">
        <v>64</v>
      </c>
      <c r="AT85" s="69" t="s">
        <v>65</v>
      </c>
      <c r="AU85" s="69" t="s">
        <v>66</v>
      </c>
      <c r="AV85" s="69" t="s">
        <v>67</v>
      </c>
      <c r="AW85" s="69" t="s">
        <v>68</v>
      </c>
      <c r="AX85" s="69" t="s">
        <v>69</v>
      </c>
      <c r="AY85" s="69" t="s">
        <v>70</v>
      </c>
      <c r="AZ85" s="69" t="s">
        <v>71</v>
      </c>
      <c r="BA85" s="69" t="s">
        <v>72</v>
      </c>
      <c r="BB85" s="69" t="s">
        <v>73</v>
      </c>
      <c r="BC85" s="69" t="s">
        <v>74</v>
      </c>
      <c r="BD85" s="70" t="s">
        <v>75</v>
      </c>
    </row>
    <row r="86" spans="2:56" s="1" customFormat="1" ht="10.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25" customHeight="1">
      <c r="B87" s="60"/>
      <c r="C87" s="72" t="s">
        <v>76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74">
        <f>ROUND(AG88,2)</f>
        <v>0</v>
      </c>
      <c r="AH87" s="174"/>
      <c r="AI87" s="174"/>
      <c r="AJ87" s="174"/>
      <c r="AK87" s="174"/>
      <c r="AL87" s="174"/>
      <c r="AM87" s="174"/>
      <c r="AN87" s="175">
        <f>SUM(AG87,AT87)</f>
        <v>0</v>
      </c>
      <c r="AO87" s="175"/>
      <c r="AP87" s="175"/>
      <c r="AQ87" s="63"/>
      <c r="AS87" s="74">
        <f>ROUND(AS88,2)</f>
        <v>0</v>
      </c>
      <c r="AT87" s="75">
        <f>ROUND(SUM(AV87:AW87),2)</f>
        <v>0</v>
      </c>
      <c r="AU87" s="76">
        <f>ROUND(AU88,5)</f>
        <v>4483.473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77</v>
      </c>
      <c r="BT87" s="78" t="s">
        <v>78</v>
      </c>
      <c r="BV87" s="78" t="s">
        <v>79</v>
      </c>
      <c r="BW87" s="78" t="s">
        <v>80</v>
      </c>
      <c r="BX87" s="78" t="s">
        <v>81</v>
      </c>
    </row>
    <row r="88" spans="1:76" s="5" customFormat="1" ht="27" customHeight="1">
      <c r="A88" s="208" t="s">
        <v>667</v>
      </c>
      <c r="B88" s="79"/>
      <c r="C88" s="80"/>
      <c r="D88" s="173" t="s">
        <v>14</v>
      </c>
      <c r="E88" s="172"/>
      <c r="F88" s="172"/>
      <c r="G88" s="172"/>
      <c r="H88" s="172"/>
      <c r="I88" s="81"/>
      <c r="J88" s="173" t="s">
        <v>16</v>
      </c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1">
        <f>'3065-18_VV - Rekonstrukce...'!M29</f>
        <v>0</v>
      </c>
      <c r="AH88" s="172"/>
      <c r="AI88" s="172"/>
      <c r="AJ88" s="172"/>
      <c r="AK88" s="172"/>
      <c r="AL88" s="172"/>
      <c r="AM88" s="172"/>
      <c r="AN88" s="171">
        <f>SUM(AG88,AT88)</f>
        <v>0</v>
      </c>
      <c r="AO88" s="172"/>
      <c r="AP88" s="172"/>
      <c r="AQ88" s="82"/>
      <c r="AS88" s="83">
        <f>'3065-18_VV - Rekonstrukce...'!M27</f>
        <v>0</v>
      </c>
      <c r="AT88" s="84">
        <f>ROUND(SUM(AV88:AW88),2)</f>
        <v>0</v>
      </c>
      <c r="AU88" s="85">
        <f>'3065-18_VV - Rekonstrukce...'!W116</f>
        <v>4483.473</v>
      </c>
      <c r="AV88" s="84">
        <f>'3065-18_VV - Rekonstrukce...'!M31</f>
        <v>0</v>
      </c>
      <c r="AW88" s="84">
        <f>'3065-18_VV - Rekonstrukce...'!M32</f>
        <v>0</v>
      </c>
      <c r="AX88" s="84">
        <f>'3065-18_VV - Rekonstrukce...'!M33</f>
        <v>0</v>
      </c>
      <c r="AY88" s="84">
        <f>'3065-18_VV - Rekonstrukce...'!M34</f>
        <v>0</v>
      </c>
      <c r="AZ88" s="84">
        <f>'3065-18_VV - Rekonstrukce...'!H31</f>
        <v>0</v>
      </c>
      <c r="BA88" s="84">
        <f>'3065-18_VV - Rekonstrukce...'!H32</f>
        <v>0</v>
      </c>
      <c r="BB88" s="84">
        <f>'3065-18_VV - Rekonstrukce...'!H33</f>
        <v>0</v>
      </c>
      <c r="BC88" s="84">
        <f>'3065-18_VV - Rekonstrukce...'!H34</f>
        <v>0</v>
      </c>
      <c r="BD88" s="86">
        <f>'3065-18_VV - Rekonstrukce...'!H35</f>
        <v>0</v>
      </c>
      <c r="BT88" s="87" t="s">
        <v>20</v>
      </c>
      <c r="BU88" s="87" t="s">
        <v>82</v>
      </c>
      <c r="BV88" s="87" t="s">
        <v>79</v>
      </c>
      <c r="BW88" s="87" t="s">
        <v>80</v>
      </c>
      <c r="BX88" s="87" t="s">
        <v>81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27"/>
      <c r="C90" s="72" t="s">
        <v>83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5">
        <v>0</v>
      </c>
      <c r="AH90" s="160"/>
      <c r="AI90" s="160"/>
      <c r="AJ90" s="160"/>
      <c r="AK90" s="160"/>
      <c r="AL90" s="160"/>
      <c r="AM90" s="160"/>
      <c r="AN90" s="175">
        <v>0</v>
      </c>
      <c r="AO90" s="160"/>
      <c r="AP90" s="160"/>
      <c r="AQ90" s="29"/>
      <c r="AS90" s="68" t="s">
        <v>84</v>
      </c>
      <c r="AT90" s="69" t="s">
        <v>85</v>
      </c>
      <c r="AU90" s="69" t="s">
        <v>42</v>
      </c>
      <c r="AV90" s="70" t="s">
        <v>65</v>
      </c>
    </row>
    <row r="91" spans="2:48" s="1" customFormat="1" ht="10.5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8"/>
      <c r="AT91" s="48"/>
      <c r="AU91" s="48"/>
      <c r="AV91" s="50"/>
    </row>
    <row r="92" spans="2:43" s="1" customFormat="1" ht="30" customHeight="1">
      <c r="B92" s="27"/>
      <c r="C92" s="89" t="s">
        <v>86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176">
        <f>ROUND(AG87+AG90,2)</f>
        <v>0</v>
      </c>
      <c r="AH92" s="176"/>
      <c r="AI92" s="176"/>
      <c r="AJ92" s="176"/>
      <c r="AK92" s="176"/>
      <c r="AL92" s="176"/>
      <c r="AM92" s="176"/>
      <c r="AN92" s="176">
        <f>AN87+AN90</f>
        <v>0</v>
      </c>
      <c r="AO92" s="176"/>
      <c r="AP92" s="176"/>
      <c r="AQ92" s="29"/>
    </row>
    <row r="93" spans="2:43" s="1" customFormat="1" ht="6.7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3065-18_VV - Rekonstrukce...'!C2" tooltip="3065-18_VV - Rekonstrukce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13"/>
      <c r="B1" s="210"/>
      <c r="C1" s="210"/>
      <c r="D1" s="211" t="s">
        <v>1</v>
      </c>
      <c r="E1" s="210"/>
      <c r="F1" s="212" t="s">
        <v>668</v>
      </c>
      <c r="G1" s="212"/>
      <c r="H1" s="214" t="s">
        <v>669</v>
      </c>
      <c r="I1" s="214"/>
      <c r="J1" s="214"/>
      <c r="K1" s="214"/>
      <c r="L1" s="212" t="s">
        <v>670</v>
      </c>
      <c r="M1" s="210"/>
      <c r="N1" s="210"/>
      <c r="O1" s="211" t="s">
        <v>87</v>
      </c>
      <c r="P1" s="210"/>
      <c r="Q1" s="210"/>
      <c r="R1" s="210"/>
      <c r="S1" s="212" t="s">
        <v>671</v>
      </c>
      <c r="T1" s="212"/>
      <c r="U1" s="213"/>
      <c r="V1" s="21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43" t="s">
        <v>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77" t="s">
        <v>6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13" t="s">
        <v>80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88</v>
      </c>
    </row>
    <row r="4" spans="2:46" ht="36.75" customHeight="1">
      <c r="B4" s="17"/>
      <c r="C4" s="145" t="s">
        <v>89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27"/>
      <c r="C6" s="28"/>
      <c r="D6" s="23" t="s">
        <v>15</v>
      </c>
      <c r="E6" s="28"/>
      <c r="F6" s="148" t="s">
        <v>16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28"/>
      <c r="R6" s="29"/>
    </row>
    <row r="7" spans="2:18" s="1" customFormat="1" ht="14.25" customHeight="1">
      <c r="B7" s="27"/>
      <c r="C7" s="28"/>
      <c r="D7" s="24" t="s">
        <v>18</v>
      </c>
      <c r="E7" s="28"/>
      <c r="F7" s="22" t="s">
        <v>3</v>
      </c>
      <c r="G7" s="28"/>
      <c r="H7" s="28"/>
      <c r="I7" s="28"/>
      <c r="J7" s="28"/>
      <c r="K7" s="28"/>
      <c r="L7" s="28"/>
      <c r="M7" s="24" t="s">
        <v>19</v>
      </c>
      <c r="N7" s="28"/>
      <c r="O7" s="22" t="s">
        <v>3</v>
      </c>
      <c r="P7" s="28"/>
      <c r="Q7" s="28"/>
      <c r="R7" s="29"/>
    </row>
    <row r="8" spans="2:18" s="1" customFormat="1" ht="14.25" customHeight="1">
      <c r="B8" s="27"/>
      <c r="C8" s="28"/>
      <c r="D8" s="24" t="s">
        <v>21</v>
      </c>
      <c r="E8" s="28"/>
      <c r="F8" s="22" t="s">
        <v>22</v>
      </c>
      <c r="G8" s="28"/>
      <c r="H8" s="28"/>
      <c r="I8" s="28"/>
      <c r="J8" s="28"/>
      <c r="K8" s="28"/>
      <c r="L8" s="28"/>
      <c r="M8" s="24" t="s">
        <v>23</v>
      </c>
      <c r="N8" s="28"/>
      <c r="O8" s="178" t="str">
        <f>'Rekapitulace stavby'!AN8</f>
        <v>15.07.2016</v>
      </c>
      <c r="P8" s="160"/>
      <c r="Q8" s="28"/>
      <c r="R8" s="29"/>
    </row>
    <row r="9" spans="2:18" s="1" customFormat="1" ht="10.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2:18" s="1" customFormat="1" ht="14.25" customHeight="1">
      <c r="B10" s="27"/>
      <c r="C10" s="28"/>
      <c r="D10" s="24" t="s">
        <v>27</v>
      </c>
      <c r="E10" s="28"/>
      <c r="F10" s="28"/>
      <c r="G10" s="28"/>
      <c r="H10" s="28"/>
      <c r="I10" s="28"/>
      <c r="J10" s="28"/>
      <c r="K10" s="28"/>
      <c r="L10" s="28"/>
      <c r="M10" s="24" t="s">
        <v>28</v>
      </c>
      <c r="N10" s="28"/>
      <c r="O10" s="147" t="s">
        <v>3</v>
      </c>
      <c r="P10" s="160"/>
      <c r="Q10" s="28"/>
      <c r="R10" s="29"/>
    </row>
    <row r="11" spans="2:18" s="1" customFormat="1" ht="18" customHeight="1">
      <c r="B11" s="27"/>
      <c r="C11" s="28"/>
      <c r="D11" s="28"/>
      <c r="E11" s="22" t="s">
        <v>29</v>
      </c>
      <c r="F11" s="28"/>
      <c r="G11" s="28"/>
      <c r="H11" s="28"/>
      <c r="I11" s="28"/>
      <c r="J11" s="28"/>
      <c r="K11" s="28"/>
      <c r="L11" s="28"/>
      <c r="M11" s="24" t="s">
        <v>30</v>
      </c>
      <c r="N11" s="28"/>
      <c r="O11" s="147" t="s">
        <v>3</v>
      </c>
      <c r="P11" s="160"/>
      <c r="Q11" s="28"/>
      <c r="R11" s="29"/>
    </row>
    <row r="12" spans="2:18" s="1" customFormat="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2:18" s="1" customFormat="1" ht="14.25" customHeight="1">
      <c r="B13" s="27"/>
      <c r="C13" s="28"/>
      <c r="D13" s="24" t="s">
        <v>31</v>
      </c>
      <c r="E13" s="28"/>
      <c r="F13" s="28"/>
      <c r="G13" s="28"/>
      <c r="H13" s="28"/>
      <c r="I13" s="28"/>
      <c r="J13" s="28"/>
      <c r="K13" s="28"/>
      <c r="L13" s="28"/>
      <c r="M13" s="24" t="s">
        <v>28</v>
      </c>
      <c r="N13" s="28"/>
      <c r="O13" s="147" t="s">
        <v>3</v>
      </c>
      <c r="P13" s="160"/>
      <c r="Q13" s="28"/>
      <c r="R13" s="29"/>
    </row>
    <row r="14" spans="2:18" s="1" customFormat="1" ht="18" customHeight="1">
      <c r="B14" s="27"/>
      <c r="C14" s="28"/>
      <c r="D14" s="28"/>
      <c r="E14" s="22" t="s">
        <v>32</v>
      </c>
      <c r="F14" s="28"/>
      <c r="G14" s="28"/>
      <c r="H14" s="28"/>
      <c r="I14" s="28"/>
      <c r="J14" s="28"/>
      <c r="K14" s="28"/>
      <c r="L14" s="28"/>
      <c r="M14" s="24" t="s">
        <v>30</v>
      </c>
      <c r="N14" s="28"/>
      <c r="O14" s="147" t="s">
        <v>3</v>
      </c>
      <c r="P14" s="160"/>
      <c r="Q14" s="28"/>
      <c r="R14" s="29"/>
    </row>
    <row r="15" spans="2:18" s="1" customFormat="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2:18" s="1" customFormat="1" ht="14.25" customHeight="1">
      <c r="B16" s="27"/>
      <c r="C16" s="28"/>
      <c r="D16" s="24" t="s">
        <v>33</v>
      </c>
      <c r="E16" s="28"/>
      <c r="F16" s="28"/>
      <c r="G16" s="28"/>
      <c r="H16" s="28"/>
      <c r="I16" s="28"/>
      <c r="J16" s="28"/>
      <c r="K16" s="28"/>
      <c r="L16" s="28"/>
      <c r="M16" s="24" t="s">
        <v>28</v>
      </c>
      <c r="N16" s="28"/>
      <c r="O16" s="147">
        <f>IF('Rekapitulace stavby'!AN16="","",'Rekapitulace stavby'!AN16)</f>
      </c>
      <c r="P16" s="160"/>
      <c r="Q16" s="28"/>
      <c r="R16" s="29"/>
    </row>
    <row r="17" spans="2:18" s="1" customFormat="1" ht="18" customHeight="1">
      <c r="B17" s="27"/>
      <c r="C17" s="28"/>
      <c r="D17" s="28"/>
      <c r="E17" s="22" t="str">
        <f>IF('Rekapitulace stavby'!E17="","",'Rekapitulace stavby'!E17)</f>
        <v> </v>
      </c>
      <c r="F17" s="28"/>
      <c r="G17" s="28"/>
      <c r="H17" s="28"/>
      <c r="I17" s="28"/>
      <c r="J17" s="28"/>
      <c r="K17" s="28"/>
      <c r="L17" s="28"/>
      <c r="M17" s="24" t="s">
        <v>30</v>
      </c>
      <c r="N17" s="28"/>
      <c r="O17" s="147">
        <f>IF('Rekapitulace stavby'!AN17="","",'Rekapitulace stavby'!AN17)</f>
      </c>
      <c r="P17" s="160"/>
      <c r="Q17" s="28"/>
      <c r="R17" s="29"/>
    </row>
    <row r="18" spans="2:18" s="1" customFormat="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1" customFormat="1" ht="14.25" customHeight="1">
      <c r="B19" s="27"/>
      <c r="C19" s="28"/>
      <c r="D19" s="24" t="s">
        <v>36</v>
      </c>
      <c r="E19" s="28"/>
      <c r="F19" s="28"/>
      <c r="G19" s="28"/>
      <c r="H19" s="28"/>
      <c r="I19" s="28"/>
      <c r="J19" s="28"/>
      <c r="K19" s="28"/>
      <c r="L19" s="28"/>
      <c r="M19" s="24" t="s">
        <v>28</v>
      </c>
      <c r="N19" s="28"/>
      <c r="O19" s="147" t="s">
        <v>3</v>
      </c>
      <c r="P19" s="160"/>
      <c r="Q19" s="28"/>
      <c r="R19" s="29"/>
    </row>
    <row r="20" spans="2:18" s="1" customFormat="1" ht="18" customHeight="1">
      <c r="B20" s="27"/>
      <c r="C20" s="28"/>
      <c r="D20" s="28"/>
      <c r="E20" s="22" t="s">
        <v>37</v>
      </c>
      <c r="F20" s="28"/>
      <c r="G20" s="28"/>
      <c r="H20" s="28"/>
      <c r="I20" s="28"/>
      <c r="J20" s="28"/>
      <c r="K20" s="28"/>
      <c r="L20" s="28"/>
      <c r="M20" s="24" t="s">
        <v>30</v>
      </c>
      <c r="N20" s="28"/>
      <c r="O20" s="147" t="s">
        <v>3</v>
      </c>
      <c r="P20" s="160"/>
      <c r="Q20" s="28"/>
      <c r="R20" s="29"/>
    </row>
    <row r="21" spans="2:18" s="1" customFormat="1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2:18" s="1" customFormat="1" ht="14.25" customHeight="1">
      <c r="B22" s="27"/>
      <c r="C22" s="28"/>
      <c r="D22" s="24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22.5" customHeight="1">
      <c r="B23" s="27"/>
      <c r="C23" s="28"/>
      <c r="D23" s="28"/>
      <c r="E23" s="149" t="s">
        <v>3</v>
      </c>
      <c r="F23" s="160"/>
      <c r="G23" s="160"/>
      <c r="H23" s="160"/>
      <c r="I23" s="160"/>
      <c r="J23" s="160"/>
      <c r="K23" s="160"/>
      <c r="L23" s="160"/>
      <c r="M23" s="28"/>
      <c r="N23" s="28"/>
      <c r="O23" s="28"/>
      <c r="P23" s="28"/>
      <c r="Q23" s="28"/>
      <c r="R23" s="29"/>
    </row>
    <row r="24" spans="2:18" s="1" customFormat="1" ht="6.7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8"/>
      <c r="R25" s="29"/>
    </row>
    <row r="26" spans="2:18" s="1" customFormat="1" ht="14.25" customHeight="1">
      <c r="B26" s="27"/>
      <c r="C26" s="28"/>
      <c r="D26" s="91" t="s">
        <v>90</v>
      </c>
      <c r="E26" s="28"/>
      <c r="F26" s="28"/>
      <c r="G26" s="28"/>
      <c r="H26" s="28"/>
      <c r="I26" s="28"/>
      <c r="J26" s="28"/>
      <c r="K26" s="28"/>
      <c r="L26" s="28"/>
      <c r="M26" s="150">
        <f>N87</f>
        <v>0</v>
      </c>
      <c r="N26" s="160"/>
      <c r="O26" s="160"/>
      <c r="P26" s="160"/>
      <c r="Q26" s="28"/>
      <c r="R26" s="29"/>
    </row>
    <row r="27" spans="2:18" s="1" customFormat="1" ht="14.25" customHeight="1">
      <c r="B27" s="27"/>
      <c r="C27" s="28"/>
      <c r="D27" s="26" t="s">
        <v>91</v>
      </c>
      <c r="E27" s="28"/>
      <c r="F27" s="28"/>
      <c r="G27" s="28"/>
      <c r="H27" s="28"/>
      <c r="I27" s="28"/>
      <c r="J27" s="28"/>
      <c r="K27" s="28"/>
      <c r="L27" s="28"/>
      <c r="M27" s="150">
        <f>N98</f>
        <v>0</v>
      </c>
      <c r="N27" s="160"/>
      <c r="O27" s="160"/>
      <c r="P27" s="160"/>
      <c r="Q27" s="28"/>
      <c r="R27" s="29"/>
    </row>
    <row r="28" spans="2:18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s="1" customFormat="1" ht="24.75" customHeight="1">
      <c r="B29" s="27"/>
      <c r="C29" s="28"/>
      <c r="D29" s="92" t="s">
        <v>41</v>
      </c>
      <c r="E29" s="28"/>
      <c r="F29" s="28"/>
      <c r="G29" s="28"/>
      <c r="H29" s="28"/>
      <c r="I29" s="28"/>
      <c r="J29" s="28"/>
      <c r="K29" s="28"/>
      <c r="L29" s="28"/>
      <c r="M29" s="179">
        <f>ROUND(M26+M27,2)</f>
        <v>0</v>
      </c>
      <c r="N29" s="160"/>
      <c r="O29" s="160"/>
      <c r="P29" s="160"/>
      <c r="Q29" s="28"/>
      <c r="R29" s="29"/>
    </row>
    <row r="30" spans="2:18" s="1" customFormat="1" ht="6.75" customHeight="1">
      <c r="B30" s="27"/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8"/>
      <c r="R30" s="29"/>
    </row>
    <row r="31" spans="2:18" s="1" customFormat="1" ht="14.25" customHeight="1">
      <c r="B31" s="27"/>
      <c r="C31" s="28"/>
      <c r="D31" s="34" t="s">
        <v>42</v>
      </c>
      <c r="E31" s="34" t="s">
        <v>43</v>
      </c>
      <c r="F31" s="35">
        <v>0.21</v>
      </c>
      <c r="G31" s="93" t="s">
        <v>44</v>
      </c>
      <c r="H31" s="180">
        <f>ROUND((SUM(BE98:BE99)+SUM(BE116:BE262)),2)</f>
        <v>0</v>
      </c>
      <c r="I31" s="160"/>
      <c r="J31" s="160"/>
      <c r="K31" s="28"/>
      <c r="L31" s="28"/>
      <c r="M31" s="180">
        <f>ROUND(ROUND((SUM(BE98:BE99)+SUM(BE116:BE262)),2)*F31,2)</f>
        <v>0</v>
      </c>
      <c r="N31" s="160"/>
      <c r="O31" s="160"/>
      <c r="P31" s="160"/>
      <c r="Q31" s="28"/>
      <c r="R31" s="29"/>
    </row>
    <row r="32" spans="2:18" s="1" customFormat="1" ht="14.25" customHeight="1">
      <c r="B32" s="27"/>
      <c r="C32" s="28"/>
      <c r="D32" s="28"/>
      <c r="E32" s="34" t="s">
        <v>45</v>
      </c>
      <c r="F32" s="35">
        <v>0.15</v>
      </c>
      <c r="G32" s="93" t="s">
        <v>44</v>
      </c>
      <c r="H32" s="180">
        <f>ROUND((SUM(BF98:BF99)+SUM(BF116:BF262)),2)</f>
        <v>0</v>
      </c>
      <c r="I32" s="160"/>
      <c r="J32" s="160"/>
      <c r="K32" s="28"/>
      <c r="L32" s="28"/>
      <c r="M32" s="180">
        <f>ROUND(ROUND((SUM(BF98:BF99)+SUM(BF116:BF262)),2)*F32,2)</f>
        <v>0</v>
      </c>
      <c r="N32" s="160"/>
      <c r="O32" s="160"/>
      <c r="P32" s="160"/>
      <c r="Q32" s="28"/>
      <c r="R32" s="29"/>
    </row>
    <row r="33" spans="2:18" s="1" customFormat="1" ht="14.25" customHeight="1" hidden="1">
      <c r="B33" s="27"/>
      <c r="C33" s="28"/>
      <c r="D33" s="28"/>
      <c r="E33" s="34" t="s">
        <v>46</v>
      </c>
      <c r="F33" s="35">
        <v>0.21</v>
      </c>
      <c r="G33" s="93" t="s">
        <v>44</v>
      </c>
      <c r="H33" s="180">
        <f>ROUND((SUM(BG98:BG99)+SUM(BG116:BG262)),2)</f>
        <v>0</v>
      </c>
      <c r="I33" s="160"/>
      <c r="J33" s="160"/>
      <c r="K33" s="28"/>
      <c r="L33" s="28"/>
      <c r="M33" s="180">
        <v>0</v>
      </c>
      <c r="N33" s="160"/>
      <c r="O33" s="160"/>
      <c r="P33" s="160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47</v>
      </c>
      <c r="F34" s="35">
        <v>0.15</v>
      </c>
      <c r="G34" s="93" t="s">
        <v>44</v>
      </c>
      <c r="H34" s="180">
        <f>ROUND((SUM(BH98:BH99)+SUM(BH116:BH262)),2)</f>
        <v>0</v>
      </c>
      <c r="I34" s="160"/>
      <c r="J34" s="160"/>
      <c r="K34" s="28"/>
      <c r="L34" s="28"/>
      <c r="M34" s="180">
        <v>0</v>
      </c>
      <c r="N34" s="160"/>
      <c r="O34" s="160"/>
      <c r="P34" s="160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48</v>
      </c>
      <c r="F35" s="35">
        <v>0</v>
      </c>
      <c r="G35" s="93" t="s">
        <v>44</v>
      </c>
      <c r="H35" s="180">
        <f>ROUND((SUM(BI98:BI99)+SUM(BI116:BI262)),2)</f>
        <v>0</v>
      </c>
      <c r="I35" s="160"/>
      <c r="J35" s="160"/>
      <c r="K35" s="28"/>
      <c r="L35" s="28"/>
      <c r="M35" s="180">
        <v>0</v>
      </c>
      <c r="N35" s="160"/>
      <c r="O35" s="160"/>
      <c r="P35" s="160"/>
      <c r="Q35" s="28"/>
      <c r="R35" s="29"/>
    </row>
    <row r="36" spans="2:18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2:18" s="1" customFormat="1" ht="24.75" customHeight="1">
      <c r="B37" s="27"/>
      <c r="C37" s="90"/>
      <c r="D37" s="94" t="s">
        <v>49</v>
      </c>
      <c r="E37" s="67"/>
      <c r="F37" s="67"/>
      <c r="G37" s="95" t="s">
        <v>50</v>
      </c>
      <c r="H37" s="96" t="s">
        <v>51</v>
      </c>
      <c r="I37" s="67"/>
      <c r="J37" s="67"/>
      <c r="K37" s="67"/>
      <c r="L37" s="181">
        <f>SUM(M29:M35)</f>
        <v>0</v>
      </c>
      <c r="M37" s="168"/>
      <c r="N37" s="168"/>
      <c r="O37" s="168"/>
      <c r="P37" s="170"/>
      <c r="Q37" s="90"/>
      <c r="R37" s="29"/>
    </row>
    <row r="38" spans="2:18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52</v>
      </c>
      <c r="E50" s="43"/>
      <c r="F50" s="43"/>
      <c r="G50" s="43"/>
      <c r="H50" s="44"/>
      <c r="I50" s="28"/>
      <c r="J50" s="42" t="s">
        <v>53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54</v>
      </c>
      <c r="E59" s="48"/>
      <c r="F59" s="48"/>
      <c r="G59" s="49" t="s">
        <v>55</v>
      </c>
      <c r="H59" s="50"/>
      <c r="I59" s="28"/>
      <c r="J59" s="47" t="s">
        <v>54</v>
      </c>
      <c r="K59" s="48"/>
      <c r="L59" s="48"/>
      <c r="M59" s="48"/>
      <c r="N59" s="49" t="s">
        <v>55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56</v>
      </c>
      <c r="E61" s="43"/>
      <c r="F61" s="43"/>
      <c r="G61" s="43"/>
      <c r="H61" s="44"/>
      <c r="I61" s="28"/>
      <c r="J61" s="42" t="s">
        <v>57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54</v>
      </c>
      <c r="E70" s="48"/>
      <c r="F70" s="48"/>
      <c r="G70" s="49" t="s">
        <v>55</v>
      </c>
      <c r="H70" s="50"/>
      <c r="I70" s="28"/>
      <c r="J70" s="47" t="s">
        <v>54</v>
      </c>
      <c r="K70" s="48"/>
      <c r="L70" s="48"/>
      <c r="M70" s="48"/>
      <c r="N70" s="49" t="s">
        <v>55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45" t="s">
        <v>92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6.75" customHeight="1">
      <c r="B78" s="27"/>
      <c r="C78" s="61" t="s">
        <v>15</v>
      </c>
      <c r="D78" s="28"/>
      <c r="E78" s="28"/>
      <c r="F78" s="161" t="str">
        <f>F6</f>
        <v>Rekonstrukce a modernizace velkého a malého sálu, Karviná</v>
      </c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28"/>
      <c r="R78" s="29"/>
    </row>
    <row r="79" spans="2:18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18" s="1" customFormat="1" ht="18" customHeight="1">
      <c r="B80" s="27"/>
      <c r="C80" s="24" t="s">
        <v>21</v>
      </c>
      <c r="D80" s="28"/>
      <c r="E80" s="28"/>
      <c r="F80" s="22" t="str">
        <f>F8</f>
        <v>Objekt C a D1</v>
      </c>
      <c r="G80" s="28"/>
      <c r="H80" s="28"/>
      <c r="I80" s="28"/>
      <c r="J80" s="28"/>
      <c r="K80" s="24" t="s">
        <v>23</v>
      </c>
      <c r="L80" s="28"/>
      <c r="M80" s="178" t="str">
        <f>IF(O8="","",O8)</f>
        <v>15.07.2016</v>
      </c>
      <c r="N80" s="160"/>
      <c r="O80" s="160"/>
      <c r="P80" s="160"/>
      <c r="Q80" s="28"/>
      <c r="R80" s="29"/>
    </row>
    <row r="81" spans="2:18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2:18" s="1" customFormat="1" ht="15">
      <c r="B82" s="27"/>
      <c r="C82" s="24" t="s">
        <v>27</v>
      </c>
      <c r="D82" s="28"/>
      <c r="E82" s="28"/>
      <c r="F82" s="22" t="str">
        <f>E11</f>
        <v>Slezská Univerzita v Opavě</v>
      </c>
      <c r="G82" s="28"/>
      <c r="H82" s="28"/>
      <c r="I82" s="28"/>
      <c r="J82" s="28"/>
      <c r="K82" s="24" t="s">
        <v>33</v>
      </c>
      <c r="L82" s="28"/>
      <c r="M82" s="147" t="str">
        <f>E17</f>
        <v> </v>
      </c>
      <c r="N82" s="160"/>
      <c r="O82" s="160"/>
      <c r="P82" s="160"/>
      <c r="Q82" s="160"/>
      <c r="R82" s="29"/>
    </row>
    <row r="83" spans="2:18" s="1" customFormat="1" ht="14.25" customHeight="1">
      <c r="B83" s="27"/>
      <c r="C83" s="24" t="s">
        <v>31</v>
      </c>
      <c r="D83" s="28"/>
      <c r="E83" s="28"/>
      <c r="F83" s="22" t="str">
        <f>IF(E14="","",E14)</f>
        <v>MARPO s.r.o., Ostrava</v>
      </c>
      <c r="G83" s="28"/>
      <c r="H83" s="28"/>
      <c r="I83" s="28"/>
      <c r="J83" s="28"/>
      <c r="K83" s="24" t="s">
        <v>36</v>
      </c>
      <c r="L83" s="28"/>
      <c r="M83" s="147" t="str">
        <f>E20</f>
        <v>Vlastimil Lacko</v>
      </c>
      <c r="N83" s="160"/>
      <c r="O83" s="160"/>
      <c r="P83" s="160"/>
      <c r="Q83" s="160"/>
      <c r="R83" s="29"/>
    </row>
    <row r="84" spans="2:18" s="1" customFormat="1" ht="9.7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2:18" s="1" customFormat="1" ht="29.25" customHeight="1">
      <c r="B85" s="27"/>
      <c r="C85" s="182" t="s">
        <v>93</v>
      </c>
      <c r="D85" s="183"/>
      <c r="E85" s="183"/>
      <c r="F85" s="183"/>
      <c r="G85" s="183"/>
      <c r="H85" s="90"/>
      <c r="I85" s="90"/>
      <c r="J85" s="90"/>
      <c r="K85" s="90"/>
      <c r="L85" s="90"/>
      <c r="M85" s="90"/>
      <c r="N85" s="182" t="s">
        <v>94</v>
      </c>
      <c r="O85" s="160"/>
      <c r="P85" s="160"/>
      <c r="Q85" s="160"/>
      <c r="R85" s="29"/>
    </row>
    <row r="86" spans="2:18" s="1" customFormat="1" ht="9.7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</row>
    <row r="87" spans="2:47" s="1" customFormat="1" ht="29.25" customHeight="1">
      <c r="B87" s="27"/>
      <c r="C87" s="97" t="s">
        <v>95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75">
        <f>N116</f>
        <v>0</v>
      </c>
      <c r="O87" s="160"/>
      <c r="P87" s="160"/>
      <c r="Q87" s="160"/>
      <c r="R87" s="29"/>
      <c r="AU87" s="13" t="s">
        <v>96</v>
      </c>
    </row>
    <row r="88" spans="2:18" s="6" customFormat="1" ht="24.75" customHeight="1">
      <c r="B88" s="98"/>
      <c r="C88" s="99"/>
      <c r="D88" s="100" t="s">
        <v>97</v>
      </c>
      <c r="E88" s="99"/>
      <c r="F88" s="99"/>
      <c r="G88" s="99"/>
      <c r="H88" s="99"/>
      <c r="I88" s="99"/>
      <c r="J88" s="99"/>
      <c r="K88" s="99"/>
      <c r="L88" s="99"/>
      <c r="M88" s="99"/>
      <c r="N88" s="184">
        <f>N117</f>
        <v>0</v>
      </c>
      <c r="O88" s="185"/>
      <c r="P88" s="185"/>
      <c r="Q88" s="185"/>
      <c r="R88" s="101"/>
    </row>
    <row r="89" spans="2:18" s="7" customFormat="1" ht="19.5" customHeight="1">
      <c r="B89" s="102"/>
      <c r="C89" s="103"/>
      <c r="D89" s="104" t="s">
        <v>98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86">
        <f>N118</f>
        <v>0</v>
      </c>
      <c r="O89" s="187"/>
      <c r="P89" s="187"/>
      <c r="Q89" s="187"/>
      <c r="R89" s="105"/>
    </row>
    <row r="90" spans="2:18" s="6" customFormat="1" ht="24.75" customHeight="1">
      <c r="B90" s="98"/>
      <c r="C90" s="99"/>
      <c r="D90" s="100" t="s">
        <v>99</v>
      </c>
      <c r="E90" s="99"/>
      <c r="F90" s="99"/>
      <c r="G90" s="99"/>
      <c r="H90" s="99"/>
      <c r="I90" s="99"/>
      <c r="J90" s="99"/>
      <c r="K90" s="99"/>
      <c r="L90" s="99"/>
      <c r="M90" s="99"/>
      <c r="N90" s="184">
        <f>N122</f>
        <v>0</v>
      </c>
      <c r="O90" s="185"/>
      <c r="P90" s="185"/>
      <c r="Q90" s="185"/>
      <c r="R90" s="101"/>
    </row>
    <row r="91" spans="2:18" s="7" customFormat="1" ht="19.5" customHeight="1">
      <c r="B91" s="102"/>
      <c r="C91" s="103"/>
      <c r="D91" s="104" t="s">
        <v>100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86">
        <f>N123</f>
        <v>0</v>
      </c>
      <c r="O91" s="187"/>
      <c r="P91" s="187"/>
      <c r="Q91" s="187"/>
      <c r="R91" s="105"/>
    </row>
    <row r="92" spans="2:18" s="7" customFormat="1" ht="19.5" customHeight="1">
      <c r="B92" s="102"/>
      <c r="C92" s="103"/>
      <c r="D92" s="104" t="s">
        <v>101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186">
        <f>N127</f>
        <v>0</v>
      </c>
      <c r="O92" s="187"/>
      <c r="P92" s="187"/>
      <c r="Q92" s="187"/>
      <c r="R92" s="105"/>
    </row>
    <row r="93" spans="2:18" s="7" customFormat="1" ht="19.5" customHeight="1">
      <c r="B93" s="102"/>
      <c r="C93" s="103"/>
      <c r="D93" s="104" t="s">
        <v>102</v>
      </c>
      <c r="E93" s="103"/>
      <c r="F93" s="103"/>
      <c r="G93" s="103"/>
      <c r="H93" s="103"/>
      <c r="I93" s="103"/>
      <c r="J93" s="103"/>
      <c r="K93" s="103"/>
      <c r="L93" s="103"/>
      <c r="M93" s="103"/>
      <c r="N93" s="186">
        <f>N138</f>
        <v>0</v>
      </c>
      <c r="O93" s="187"/>
      <c r="P93" s="187"/>
      <c r="Q93" s="187"/>
      <c r="R93" s="105"/>
    </row>
    <row r="94" spans="2:18" s="7" customFormat="1" ht="19.5" customHeight="1">
      <c r="B94" s="102"/>
      <c r="C94" s="103"/>
      <c r="D94" s="104" t="s">
        <v>103</v>
      </c>
      <c r="E94" s="103"/>
      <c r="F94" s="103"/>
      <c r="G94" s="103"/>
      <c r="H94" s="103"/>
      <c r="I94" s="103"/>
      <c r="J94" s="103"/>
      <c r="K94" s="103"/>
      <c r="L94" s="103"/>
      <c r="M94" s="103"/>
      <c r="N94" s="186">
        <f>N173</f>
        <v>0</v>
      </c>
      <c r="O94" s="187"/>
      <c r="P94" s="187"/>
      <c r="Q94" s="187"/>
      <c r="R94" s="105"/>
    </row>
    <row r="95" spans="2:18" s="7" customFormat="1" ht="19.5" customHeight="1">
      <c r="B95" s="102"/>
      <c r="C95" s="103"/>
      <c r="D95" s="104" t="s">
        <v>104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86">
        <f>N190</f>
        <v>0</v>
      </c>
      <c r="O95" s="187"/>
      <c r="P95" s="187"/>
      <c r="Q95" s="187"/>
      <c r="R95" s="105"/>
    </row>
    <row r="96" spans="2:18" s="7" customFormat="1" ht="19.5" customHeight="1">
      <c r="B96" s="102"/>
      <c r="C96" s="103"/>
      <c r="D96" s="104" t="s">
        <v>105</v>
      </c>
      <c r="E96" s="103"/>
      <c r="F96" s="103"/>
      <c r="G96" s="103"/>
      <c r="H96" s="103"/>
      <c r="I96" s="103"/>
      <c r="J96" s="103"/>
      <c r="K96" s="103"/>
      <c r="L96" s="103"/>
      <c r="M96" s="103"/>
      <c r="N96" s="186">
        <f>N195</f>
        <v>0</v>
      </c>
      <c r="O96" s="187"/>
      <c r="P96" s="187"/>
      <c r="Q96" s="187"/>
      <c r="R96" s="105"/>
    </row>
    <row r="97" spans="2:18" s="1" customFormat="1" ht="21.75" customHeigh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21" s="1" customFormat="1" ht="29.25" customHeight="1">
      <c r="B98" s="27"/>
      <c r="C98" s="97" t="s">
        <v>106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88">
        <v>0</v>
      </c>
      <c r="O98" s="160"/>
      <c r="P98" s="160"/>
      <c r="Q98" s="160"/>
      <c r="R98" s="29"/>
      <c r="T98" s="106"/>
      <c r="U98" s="107" t="s">
        <v>42</v>
      </c>
    </row>
    <row r="99" spans="2:18" s="1" customFormat="1" ht="18" customHeight="1"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9"/>
    </row>
    <row r="100" spans="2:18" s="1" customFormat="1" ht="29.25" customHeight="1">
      <c r="B100" s="27"/>
      <c r="C100" s="89" t="s">
        <v>86</v>
      </c>
      <c r="D100" s="90"/>
      <c r="E100" s="90"/>
      <c r="F100" s="90"/>
      <c r="G100" s="90"/>
      <c r="H100" s="90"/>
      <c r="I100" s="90"/>
      <c r="J100" s="90"/>
      <c r="K100" s="90"/>
      <c r="L100" s="176">
        <f>ROUND(SUM(N87+N98),2)</f>
        <v>0</v>
      </c>
      <c r="M100" s="183"/>
      <c r="N100" s="183"/>
      <c r="O100" s="183"/>
      <c r="P100" s="183"/>
      <c r="Q100" s="183"/>
      <c r="R100" s="29"/>
    </row>
    <row r="101" spans="2:18" s="1" customFormat="1" ht="6.75" customHeight="1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3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6" spans="2:18" s="1" customFormat="1" ht="36.75" customHeight="1">
      <c r="B106" s="27"/>
      <c r="C106" s="145" t="s">
        <v>107</v>
      </c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29"/>
    </row>
    <row r="107" spans="2:18" s="1" customFormat="1" ht="6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18" s="1" customFormat="1" ht="36.75" customHeight="1">
      <c r="B108" s="27"/>
      <c r="C108" s="61" t="s">
        <v>15</v>
      </c>
      <c r="D108" s="28"/>
      <c r="E108" s="28"/>
      <c r="F108" s="161" t="str">
        <f>F6</f>
        <v>Rekonstrukce a modernizace velkého a malého sálu, Karviná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28"/>
      <c r="R108" s="29"/>
    </row>
    <row r="109" spans="2:18" s="1" customFormat="1" ht="6.75" customHeight="1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18" s="1" customFormat="1" ht="18" customHeight="1">
      <c r="B110" s="27"/>
      <c r="C110" s="24" t="s">
        <v>21</v>
      </c>
      <c r="D110" s="28"/>
      <c r="E110" s="28"/>
      <c r="F110" s="22" t="str">
        <f>F8</f>
        <v>Objekt C a D1</v>
      </c>
      <c r="G110" s="28"/>
      <c r="H110" s="28"/>
      <c r="I110" s="28"/>
      <c r="J110" s="28"/>
      <c r="K110" s="24" t="s">
        <v>23</v>
      </c>
      <c r="L110" s="28"/>
      <c r="M110" s="178" t="str">
        <f>IF(O8="","",O8)</f>
        <v>15.07.2016</v>
      </c>
      <c r="N110" s="160"/>
      <c r="O110" s="160"/>
      <c r="P110" s="160"/>
      <c r="Q110" s="28"/>
      <c r="R110" s="29"/>
    </row>
    <row r="111" spans="2:18" s="1" customFormat="1" ht="6.75" customHeight="1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18" s="1" customFormat="1" ht="15">
      <c r="B112" s="27"/>
      <c r="C112" s="24" t="s">
        <v>27</v>
      </c>
      <c r="D112" s="28"/>
      <c r="E112" s="28"/>
      <c r="F112" s="22" t="str">
        <f>E11</f>
        <v>Slezská Univerzita v Opavě</v>
      </c>
      <c r="G112" s="28"/>
      <c r="H112" s="28"/>
      <c r="I112" s="28"/>
      <c r="J112" s="28"/>
      <c r="K112" s="24" t="s">
        <v>33</v>
      </c>
      <c r="L112" s="28"/>
      <c r="M112" s="147" t="str">
        <f>E17</f>
        <v> </v>
      </c>
      <c r="N112" s="160"/>
      <c r="O112" s="160"/>
      <c r="P112" s="160"/>
      <c r="Q112" s="160"/>
      <c r="R112" s="29"/>
    </row>
    <row r="113" spans="2:18" s="1" customFormat="1" ht="14.25" customHeight="1">
      <c r="B113" s="27"/>
      <c r="C113" s="24" t="s">
        <v>31</v>
      </c>
      <c r="D113" s="28"/>
      <c r="E113" s="28"/>
      <c r="F113" s="22" t="str">
        <f>IF(E14="","",E14)</f>
        <v>MARPO s.r.o., Ostrava</v>
      </c>
      <c r="G113" s="28"/>
      <c r="H113" s="28"/>
      <c r="I113" s="28"/>
      <c r="J113" s="28"/>
      <c r="K113" s="24" t="s">
        <v>36</v>
      </c>
      <c r="L113" s="28"/>
      <c r="M113" s="147" t="str">
        <f>E20</f>
        <v>Vlastimil Lacko</v>
      </c>
      <c r="N113" s="160"/>
      <c r="O113" s="160"/>
      <c r="P113" s="160"/>
      <c r="Q113" s="160"/>
      <c r="R113" s="29"/>
    </row>
    <row r="114" spans="2:18" s="1" customFormat="1" ht="9.75" customHeight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27" s="8" customFormat="1" ht="29.25" customHeight="1">
      <c r="B115" s="108"/>
      <c r="C115" s="109" t="s">
        <v>108</v>
      </c>
      <c r="D115" s="110" t="s">
        <v>109</v>
      </c>
      <c r="E115" s="110" t="s">
        <v>60</v>
      </c>
      <c r="F115" s="189" t="s">
        <v>110</v>
      </c>
      <c r="G115" s="190"/>
      <c r="H115" s="190"/>
      <c r="I115" s="190"/>
      <c r="J115" s="110" t="s">
        <v>111</v>
      </c>
      <c r="K115" s="110" t="s">
        <v>112</v>
      </c>
      <c r="L115" s="191" t="s">
        <v>113</v>
      </c>
      <c r="M115" s="190"/>
      <c r="N115" s="189" t="s">
        <v>94</v>
      </c>
      <c r="O115" s="190"/>
      <c r="P115" s="190"/>
      <c r="Q115" s="192"/>
      <c r="R115" s="111"/>
      <c r="T115" s="68" t="s">
        <v>114</v>
      </c>
      <c r="U115" s="69" t="s">
        <v>42</v>
      </c>
      <c r="V115" s="69" t="s">
        <v>115</v>
      </c>
      <c r="W115" s="69" t="s">
        <v>116</v>
      </c>
      <c r="X115" s="69" t="s">
        <v>117</v>
      </c>
      <c r="Y115" s="69" t="s">
        <v>118</v>
      </c>
      <c r="Z115" s="69" t="s">
        <v>119</v>
      </c>
      <c r="AA115" s="70" t="s">
        <v>120</v>
      </c>
    </row>
    <row r="116" spans="2:63" s="1" customFormat="1" ht="29.25" customHeight="1">
      <c r="B116" s="27"/>
      <c r="C116" s="72" t="s">
        <v>90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99">
        <f>BK116</f>
        <v>0</v>
      </c>
      <c r="O116" s="200"/>
      <c r="P116" s="200"/>
      <c r="Q116" s="200"/>
      <c r="R116" s="29"/>
      <c r="T116" s="71"/>
      <c r="U116" s="43"/>
      <c r="V116" s="43"/>
      <c r="W116" s="112">
        <f>W117+W122</f>
        <v>4483.473</v>
      </c>
      <c r="X116" s="43"/>
      <c r="Y116" s="112">
        <f>Y117+Y122</f>
        <v>77.33094000000001</v>
      </c>
      <c r="Z116" s="43"/>
      <c r="AA116" s="113">
        <f>AA117+AA122</f>
        <v>1.37</v>
      </c>
      <c r="AT116" s="13" t="s">
        <v>77</v>
      </c>
      <c r="AU116" s="13" t="s">
        <v>96</v>
      </c>
      <c r="BK116" s="114">
        <f>BK117+BK122</f>
        <v>0</v>
      </c>
    </row>
    <row r="117" spans="2:63" s="9" customFormat="1" ht="36.75" customHeight="1">
      <c r="B117" s="115"/>
      <c r="C117" s="116"/>
      <c r="D117" s="117" t="s">
        <v>97</v>
      </c>
      <c r="E117" s="117"/>
      <c r="F117" s="117"/>
      <c r="G117" s="117"/>
      <c r="H117" s="117"/>
      <c r="I117" s="117"/>
      <c r="J117" s="117"/>
      <c r="K117" s="117"/>
      <c r="L117" s="117"/>
      <c r="M117" s="117"/>
      <c r="N117" s="201">
        <f>BK117</f>
        <v>0</v>
      </c>
      <c r="O117" s="184"/>
      <c r="P117" s="184"/>
      <c r="Q117" s="184"/>
      <c r="R117" s="118"/>
      <c r="T117" s="119"/>
      <c r="U117" s="116"/>
      <c r="V117" s="116"/>
      <c r="W117" s="120">
        <f>W118</f>
        <v>140.45</v>
      </c>
      <c r="X117" s="116"/>
      <c r="Y117" s="120">
        <f>Y118</f>
        <v>0.0004</v>
      </c>
      <c r="Z117" s="116"/>
      <c r="AA117" s="121">
        <f>AA118</f>
        <v>1.37</v>
      </c>
      <c r="AR117" s="122" t="s">
        <v>20</v>
      </c>
      <c r="AT117" s="123" t="s">
        <v>77</v>
      </c>
      <c r="AU117" s="123" t="s">
        <v>78</v>
      </c>
      <c r="AY117" s="122" t="s">
        <v>121</v>
      </c>
      <c r="BK117" s="124">
        <f>BK118</f>
        <v>0</v>
      </c>
    </row>
    <row r="118" spans="2:63" s="9" customFormat="1" ht="19.5" customHeight="1">
      <c r="B118" s="115"/>
      <c r="C118" s="116"/>
      <c r="D118" s="125" t="s">
        <v>98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202">
        <f>BK118</f>
        <v>0</v>
      </c>
      <c r="O118" s="203"/>
      <c r="P118" s="203"/>
      <c r="Q118" s="203"/>
      <c r="R118" s="118"/>
      <c r="T118" s="119"/>
      <c r="U118" s="116"/>
      <c r="V118" s="116"/>
      <c r="W118" s="120">
        <f>SUM(W119:W121)</f>
        <v>140.45</v>
      </c>
      <c r="X118" s="116"/>
      <c r="Y118" s="120">
        <f>SUM(Y119:Y121)</f>
        <v>0.0004</v>
      </c>
      <c r="Z118" s="116"/>
      <c r="AA118" s="121">
        <f>SUM(AA119:AA121)</f>
        <v>1.37</v>
      </c>
      <c r="AR118" s="122" t="s">
        <v>20</v>
      </c>
      <c r="AT118" s="123" t="s">
        <v>77</v>
      </c>
      <c r="AU118" s="123" t="s">
        <v>20</v>
      </c>
      <c r="AY118" s="122" t="s">
        <v>121</v>
      </c>
      <c r="BK118" s="124">
        <f>SUM(BK119:BK121)</f>
        <v>0</v>
      </c>
    </row>
    <row r="119" spans="2:65" s="1" customFormat="1" ht="31.5" customHeight="1">
      <c r="B119" s="126"/>
      <c r="C119" s="127" t="s">
        <v>20</v>
      </c>
      <c r="D119" s="127" t="s">
        <v>122</v>
      </c>
      <c r="E119" s="128" t="s">
        <v>123</v>
      </c>
      <c r="F119" s="193" t="s">
        <v>124</v>
      </c>
      <c r="G119" s="194"/>
      <c r="H119" s="194"/>
      <c r="I119" s="194"/>
      <c r="J119" s="129" t="s">
        <v>125</v>
      </c>
      <c r="K119" s="130">
        <v>950</v>
      </c>
      <c r="L119" s="195">
        <v>0</v>
      </c>
      <c r="M119" s="194"/>
      <c r="N119" s="195">
        <f>ROUND(L119*K119,2)</f>
        <v>0</v>
      </c>
      <c r="O119" s="194"/>
      <c r="P119" s="194"/>
      <c r="Q119" s="194"/>
      <c r="R119" s="131"/>
      <c r="T119" s="132" t="s">
        <v>3</v>
      </c>
      <c r="U119" s="36" t="s">
        <v>43</v>
      </c>
      <c r="V119" s="133">
        <v>0.115</v>
      </c>
      <c r="W119" s="133">
        <f>V119*K119</f>
        <v>109.25</v>
      </c>
      <c r="X119" s="133">
        <v>0</v>
      </c>
      <c r="Y119" s="133">
        <f>X119*K119</f>
        <v>0</v>
      </c>
      <c r="Z119" s="133">
        <v>0.001</v>
      </c>
      <c r="AA119" s="134">
        <f>Z119*K119</f>
        <v>0.9500000000000001</v>
      </c>
      <c r="AR119" s="13" t="s">
        <v>126</v>
      </c>
      <c r="AT119" s="13" t="s">
        <v>122</v>
      </c>
      <c r="AU119" s="13" t="s">
        <v>88</v>
      </c>
      <c r="AY119" s="13" t="s">
        <v>121</v>
      </c>
      <c r="BE119" s="135">
        <f>IF(U119="základní",N119,0)</f>
        <v>0</v>
      </c>
      <c r="BF119" s="135">
        <f>IF(U119="snížená",N119,0)</f>
        <v>0</v>
      </c>
      <c r="BG119" s="135">
        <f>IF(U119="zákl. přenesená",N119,0)</f>
        <v>0</v>
      </c>
      <c r="BH119" s="135">
        <f>IF(U119="sníž. přenesená",N119,0)</f>
        <v>0</v>
      </c>
      <c r="BI119" s="135">
        <f>IF(U119="nulová",N119,0)</f>
        <v>0</v>
      </c>
      <c r="BJ119" s="13" t="s">
        <v>20</v>
      </c>
      <c r="BK119" s="135">
        <f>ROUND(L119*K119,2)</f>
        <v>0</v>
      </c>
      <c r="BL119" s="13" t="s">
        <v>126</v>
      </c>
      <c r="BM119" s="13" t="s">
        <v>127</v>
      </c>
    </row>
    <row r="120" spans="2:65" s="1" customFormat="1" ht="31.5" customHeight="1">
      <c r="B120" s="126"/>
      <c r="C120" s="127" t="s">
        <v>88</v>
      </c>
      <c r="D120" s="127" t="s">
        <v>122</v>
      </c>
      <c r="E120" s="128" t="s">
        <v>128</v>
      </c>
      <c r="F120" s="193" t="s">
        <v>129</v>
      </c>
      <c r="G120" s="194"/>
      <c r="H120" s="194"/>
      <c r="I120" s="194"/>
      <c r="J120" s="129" t="s">
        <v>125</v>
      </c>
      <c r="K120" s="130">
        <v>200</v>
      </c>
      <c r="L120" s="195">
        <v>0</v>
      </c>
      <c r="M120" s="194"/>
      <c r="N120" s="195">
        <f>ROUND(L120*K120,2)</f>
        <v>0</v>
      </c>
      <c r="O120" s="194"/>
      <c r="P120" s="194"/>
      <c r="Q120" s="194"/>
      <c r="R120" s="131"/>
      <c r="T120" s="132" t="s">
        <v>3</v>
      </c>
      <c r="U120" s="36" t="s">
        <v>43</v>
      </c>
      <c r="V120" s="133">
        <v>0.12</v>
      </c>
      <c r="W120" s="133">
        <f>V120*K120</f>
        <v>24</v>
      </c>
      <c r="X120" s="133">
        <v>0</v>
      </c>
      <c r="Y120" s="133">
        <f>X120*K120</f>
        <v>0</v>
      </c>
      <c r="Z120" s="133">
        <v>0.002</v>
      </c>
      <c r="AA120" s="134">
        <f>Z120*K120</f>
        <v>0.4</v>
      </c>
      <c r="AR120" s="13" t="s">
        <v>126</v>
      </c>
      <c r="AT120" s="13" t="s">
        <v>122</v>
      </c>
      <c r="AU120" s="13" t="s">
        <v>88</v>
      </c>
      <c r="AY120" s="13" t="s">
        <v>121</v>
      </c>
      <c r="BE120" s="135">
        <f>IF(U120="základní",N120,0)</f>
        <v>0</v>
      </c>
      <c r="BF120" s="135">
        <f>IF(U120="snížená",N120,0)</f>
        <v>0</v>
      </c>
      <c r="BG120" s="135">
        <f>IF(U120="zákl. přenesená",N120,0)</f>
        <v>0</v>
      </c>
      <c r="BH120" s="135">
        <f>IF(U120="sníž. přenesená",N120,0)</f>
        <v>0</v>
      </c>
      <c r="BI120" s="135">
        <f>IF(U120="nulová",N120,0)</f>
        <v>0</v>
      </c>
      <c r="BJ120" s="13" t="s">
        <v>20</v>
      </c>
      <c r="BK120" s="135">
        <f>ROUND(L120*K120,2)</f>
        <v>0</v>
      </c>
      <c r="BL120" s="13" t="s">
        <v>126</v>
      </c>
      <c r="BM120" s="13" t="s">
        <v>130</v>
      </c>
    </row>
    <row r="121" spans="2:65" s="1" customFormat="1" ht="31.5" customHeight="1">
      <c r="B121" s="126"/>
      <c r="C121" s="127" t="s">
        <v>131</v>
      </c>
      <c r="D121" s="127" t="s">
        <v>122</v>
      </c>
      <c r="E121" s="128" t="s">
        <v>132</v>
      </c>
      <c r="F121" s="193" t="s">
        <v>133</v>
      </c>
      <c r="G121" s="194"/>
      <c r="H121" s="194"/>
      <c r="I121" s="194"/>
      <c r="J121" s="129" t="s">
        <v>125</v>
      </c>
      <c r="K121" s="130">
        <v>20</v>
      </c>
      <c r="L121" s="195">
        <v>0</v>
      </c>
      <c r="M121" s="194"/>
      <c r="N121" s="195">
        <f>ROUND(L121*K121,2)</f>
        <v>0</v>
      </c>
      <c r="O121" s="194"/>
      <c r="P121" s="194"/>
      <c r="Q121" s="194"/>
      <c r="R121" s="131"/>
      <c r="T121" s="132" t="s">
        <v>3</v>
      </c>
      <c r="U121" s="36" t="s">
        <v>43</v>
      </c>
      <c r="V121" s="133">
        <v>0.36</v>
      </c>
      <c r="W121" s="133">
        <f>V121*K121</f>
        <v>7.199999999999999</v>
      </c>
      <c r="X121" s="133">
        <v>2E-05</v>
      </c>
      <c r="Y121" s="133">
        <f>X121*K121</f>
        <v>0.0004</v>
      </c>
      <c r="Z121" s="133">
        <v>0.001</v>
      </c>
      <c r="AA121" s="134">
        <f>Z121*K121</f>
        <v>0.02</v>
      </c>
      <c r="AR121" s="13" t="s">
        <v>126</v>
      </c>
      <c r="AT121" s="13" t="s">
        <v>122</v>
      </c>
      <c r="AU121" s="13" t="s">
        <v>88</v>
      </c>
      <c r="AY121" s="13" t="s">
        <v>121</v>
      </c>
      <c r="BE121" s="135">
        <f>IF(U121="základní",N121,0)</f>
        <v>0</v>
      </c>
      <c r="BF121" s="135">
        <f>IF(U121="snížená",N121,0)</f>
        <v>0</v>
      </c>
      <c r="BG121" s="135">
        <f>IF(U121="zákl. přenesená",N121,0)</f>
        <v>0</v>
      </c>
      <c r="BH121" s="135">
        <f>IF(U121="sníž. přenesená",N121,0)</f>
        <v>0</v>
      </c>
      <c r="BI121" s="135">
        <f>IF(U121="nulová",N121,0)</f>
        <v>0</v>
      </c>
      <c r="BJ121" s="13" t="s">
        <v>20</v>
      </c>
      <c r="BK121" s="135">
        <f>ROUND(L121*K121,2)</f>
        <v>0</v>
      </c>
      <c r="BL121" s="13" t="s">
        <v>126</v>
      </c>
      <c r="BM121" s="13" t="s">
        <v>134</v>
      </c>
    </row>
    <row r="122" spans="2:63" s="9" customFormat="1" ht="36.75" customHeight="1">
      <c r="B122" s="115"/>
      <c r="C122" s="116"/>
      <c r="D122" s="117" t="s">
        <v>99</v>
      </c>
      <c r="E122" s="117"/>
      <c r="F122" s="117"/>
      <c r="G122" s="117"/>
      <c r="H122" s="117"/>
      <c r="I122" s="117"/>
      <c r="J122" s="117"/>
      <c r="K122" s="117"/>
      <c r="L122" s="117"/>
      <c r="M122" s="117"/>
      <c r="N122" s="204">
        <f>BK122</f>
        <v>0</v>
      </c>
      <c r="O122" s="205"/>
      <c r="P122" s="205"/>
      <c r="Q122" s="205"/>
      <c r="R122" s="118"/>
      <c r="T122" s="119"/>
      <c r="U122" s="116"/>
      <c r="V122" s="116"/>
      <c r="W122" s="120">
        <f>W123+W127+W138+W173+W190+W195</f>
        <v>4343.023</v>
      </c>
      <c r="X122" s="116"/>
      <c r="Y122" s="120">
        <f>Y123+Y127+Y138+Y173+Y190+Y195</f>
        <v>77.33054000000001</v>
      </c>
      <c r="Z122" s="116"/>
      <c r="AA122" s="121">
        <f>AA123+AA127+AA138+AA173+AA190+AA195</f>
        <v>0</v>
      </c>
      <c r="AR122" s="122" t="s">
        <v>88</v>
      </c>
      <c r="AT122" s="123" t="s">
        <v>77</v>
      </c>
      <c r="AU122" s="123" t="s">
        <v>78</v>
      </c>
      <c r="AY122" s="122" t="s">
        <v>121</v>
      </c>
      <c r="BK122" s="124">
        <f>BK123+BK127+BK138+BK173+BK190+BK195</f>
        <v>0</v>
      </c>
    </row>
    <row r="123" spans="2:63" s="9" customFormat="1" ht="19.5" customHeight="1">
      <c r="B123" s="115"/>
      <c r="C123" s="116"/>
      <c r="D123" s="125" t="s">
        <v>100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02">
        <f>BK123</f>
        <v>0</v>
      </c>
      <c r="O123" s="203"/>
      <c r="P123" s="203"/>
      <c r="Q123" s="203"/>
      <c r="R123" s="118"/>
      <c r="T123" s="119"/>
      <c r="U123" s="116"/>
      <c r="V123" s="116"/>
      <c r="W123" s="120">
        <f>SUM(W124:W126)</f>
        <v>125.658</v>
      </c>
      <c r="X123" s="116"/>
      <c r="Y123" s="120">
        <f>SUM(Y124:Y126)</f>
        <v>0</v>
      </c>
      <c r="Z123" s="116"/>
      <c r="AA123" s="121">
        <f>SUM(AA124:AA126)</f>
        <v>0</v>
      </c>
      <c r="AR123" s="122" t="s">
        <v>88</v>
      </c>
      <c r="AT123" s="123" t="s">
        <v>77</v>
      </c>
      <c r="AU123" s="123" t="s">
        <v>20</v>
      </c>
      <c r="AY123" s="122" t="s">
        <v>121</v>
      </c>
      <c r="BK123" s="124">
        <f>SUM(BK124:BK126)</f>
        <v>0</v>
      </c>
    </row>
    <row r="124" spans="2:65" s="1" customFormat="1" ht="31.5" customHeight="1">
      <c r="B124" s="126"/>
      <c r="C124" s="127" t="s">
        <v>126</v>
      </c>
      <c r="D124" s="127" t="s">
        <v>122</v>
      </c>
      <c r="E124" s="128" t="s">
        <v>135</v>
      </c>
      <c r="F124" s="193" t="s">
        <v>136</v>
      </c>
      <c r="G124" s="194"/>
      <c r="H124" s="194"/>
      <c r="I124" s="194"/>
      <c r="J124" s="129" t="s">
        <v>137</v>
      </c>
      <c r="K124" s="130">
        <v>1</v>
      </c>
      <c r="L124" s="195">
        <v>0</v>
      </c>
      <c r="M124" s="194"/>
      <c r="N124" s="195">
        <f>ROUND(L124*K124,2)</f>
        <v>0</v>
      </c>
      <c r="O124" s="194"/>
      <c r="P124" s="194"/>
      <c r="Q124" s="194"/>
      <c r="R124" s="131"/>
      <c r="T124" s="132" t="s">
        <v>3</v>
      </c>
      <c r="U124" s="36" t="s">
        <v>43</v>
      </c>
      <c r="V124" s="133">
        <v>31.842</v>
      </c>
      <c r="W124" s="133">
        <f>V124*K124</f>
        <v>31.842</v>
      </c>
      <c r="X124" s="133">
        <v>0</v>
      </c>
      <c r="Y124" s="133">
        <f>X124*K124</f>
        <v>0</v>
      </c>
      <c r="Z124" s="133">
        <v>0</v>
      </c>
      <c r="AA124" s="134">
        <f>Z124*K124</f>
        <v>0</v>
      </c>
      <c r="AR124" s="13" t="s">
        <v>138</v>
      </c>
      <c r="AT124" s="13" t="s">
        <v>122</v>
      </c>
      <c r="AU124" s="13" t="s">
        <v>88</v>
      </c>
      <c r="AY124" s="13" t="s">
        <v>121</v>
      </c>
      <c r="BE124" s="135">
        <f>IF(U124="základní",N124,0)</f>
        <v>0</v>
      </c>
      <c r="BF124" s="135">
        <f>IF(U124="snížená",N124,0)</f>
        <v>0</v>
      </c>
      <c r="BG124" s="135">
        <f>IF(U124="zákl. přenesená",N124,0)</f>
        <v>0</v>
      </c>
      <c r="BH124" s="135">
        <f>IF(U124="sníž. přenesená",N124,0)</f>
        <v>0</v>
      </c>
      <c r="BI124" s="135">
        <f>IF(U124="nulová",N124,0)</f>
        <v>0</v>
      </c>
      <c r="BJ124" s="13" t="s">
        <v>20</v>
      </c>
      <c r="BK124" s="135">
        <f>ROUND(L124*K124,2)</f>
        <v>0</v>
      </c>
      <c r="BL124" s="13" t="s">
        <v>138</v>
      </c>
      <c r="BM124" s="13" t="s">
        <v>139</v>
      </c>
    </row>
    <row r="125" spans="2:65" s="1" customFormat="1" ht="31.5" customHeight="1">
      <c r="B125" s="126"/>
      <c r="C125" s="127" t="s">
        <v>140</v>
      </c>
      <c r="D125" s="127" t="s">
        <v>122</v>
      </c>
      <c r="E125" s="128" t="s">
        <v>141</v>
      </c>
      <c r="F125" s="193" t="s">
        <v>142</v>
      </c>
      <c r="G125" s="194"/>
      <c r="H125" s="194"/>
      <c r="I125" s="194"/>
      <c r="J125" s="129" t="s">
        <v>137</v>
      </c>
      <c r="K125" s="130">
        <v>8</v>
      </c>
      <c r="L125" s="195">
        <v>0</v>
      </c>
      <c r="M125" s="194"/>
      <c r="N125" s="195">
        <f>ROUND(L125*K125,2)</f>
        <v>0</v>
      </c>
      <c r="O125" s="194"/>
      <c r="P125" s="194"/>
      <c r="Q125" s="194"/>
      <c r="R125" s="131"/>
      <c r="T125" s="132" t="s">
        <v>3</v>
      </c>
      <c r="U125" s="36" t="s">
        <v>43</v>
      </c>
      <c r="V125" s="133">
        <v>11.727</v>
      </c>
      <c r="W125" s="133">
        <f>V125*K125</f>
        <v>93.816</v>
      </c>
      <c r="X125" s="133">
        <v>0</v>
      </c>
      <c r="Y125" s="133">
        <f>X125*K125</f>
        <v>0</v>
      </c>
      <c r="Z125" s="133">
        <v>0</v>
      </c>
      <c r="AA125" s="134">
        <f>Z125*K125</f>
        <v>0</v>
      </c>
      <c r="AR125" s="13" t="s">
        <v>138</v>
      </c>
      <c r="AT125" s="13" t="s">
        <v>122</v>
      </c>
      <c r="AU125" s="13" t="s">
        <v>88</v>
      </c>
      <c r="AY125" s="13" t="s">
        <v>121</v>
      </c>
      <c r="BE125" s="135">
        <f>IF(U125="základní",N125,0)</f>
        <v>0</v>
      </c>
      <c r="BF125" s="135">
        <f>IF(U125="snížená",N125,0)</f>
        <v>0</v>
      </c>
      <c r="BG125" s="135">
        <f>IF(U125="zákl. přenesená",N125,0)</f>
        <v>0</v>
      </c>
      <c r="BH125" s="135">
        <f>IF(U125="sníž. přenesená",N125,0)</f>
        <v>0</v>
      </c>
      <c r="BI125" s="135">
        <f>IF(U125="nulová",N125,0)</f>
        <v>0</v>
      </c>
      <c r="BJ125" s="13" t="s">
        <v>20</v>
      </c>
      <c r="BK125" s="135">
        <f>ROUND(L125*K125,2)</f>
        <v>0</v>
      </c>
      <c r="BL125" s="13" t="s">
        <v>138</v>
      </c>
      <c r="BM125" s="13" t="s">
        <v>143</v>
      </c>
    </row>
    <row r="126" spans="2:65" s="1" customFormat="1" ht="31.5" customHeight="1">
      <c r="B126" s="126"/>
      <c r="C126" s="127" t="s">
        <v>144</v>
      </c>
      <c r="D126" s="127" t="s">
        <v>122</v>
      </c>
      <c r="E126" s="128" t="s">
        <v>145</v>
      </c>
      <c r="F126" s="193" t="s">
        <v>146</v>
      </c>
      <c r="G126" s="194"/>
      <c r="H126" s="194"/>
      <c r="I126" s="194"/>
      <c r="J126" s="129" t="s">
        <v>3</v>
      </c>
      <c r="K126" s="130">
        <v>0</v>
      </c>
      <c r="L126" s="195">
        <v>0</v>
      </c>
      <c r="M126" s="194"/>
      <c r="N126" s="195">
        <f>ROUND(L126*K126,2)</f>
        <v>0</v>
      </c>
      <c r="O126" s="194"/>
      <c r="P126" s="194"/>
      <c r="Q126" s="194"/>
      <c r="R126" s="131"/>
      <c r="T126" s="132" t="s">
        <v>3</v>
      </c>
      <c r="U126" s="36" t="s">
        <v>43</v>
      </c>
      <c r="V126" s="133">
        <v>31.842</v>
      </c>
      <c r="W126" s="133">
        <f>V126*K126</f>
        <v>0</v>
      </c>
      <c r="X126" s="133">
        <v>0</v>
      </c>
      <c r="Y126" s="133">
        <f>X126*K126</f>
        <v>0</v>
      </c>
      <c r="Z126" s="133">
        <v>0</v>
      </c>
      <c r="AA126" s="134">
        <f>Z126*K126</f>
        <v>0</v>
      </c>
      <c r="AR126" s="13" t="s">
        <v>138</v>
      </c>
      <c r="AT126" s="13" t="s">
        <v>122</v>
      </c>
      <c r="AU126" s="13" t="s">
        <v>88</v>
      </c>
      <c r="AY126" s="13" t="s">
        <v>121</v>
      </c>
      <c r="BE126" s="135">
        <f>IF(U126="základní",N126,0)</f>
        <v>0</v>
      </c>
      <c r="BF126" s="135">
        <f>IF(U126="snížená",N126,0)</f>
        <v>0</v>
      </c>
      <c r="BG126" s="135">
        <f>IF(U126="zákl. přenesená",N126,0)</f>
        <v>0</v>
      </c>
      <c r="BH126" s="135">
        <f>IF(U126="sníž. přenesená",N126,0)</f>
        <v>0</v>
      </c>
      <c r="BI126" s="135">
        <f>IF(U126="nulová",N126,0)</f>
        <v>0</v>
      </c>
      <c r="BJ126" s="13" t="s">
        <v>20</v>
      </c>
      <c r="BK126" s="135">
        <f>ROUND(L126*K126,2)</f>
        <v>0</v>
      </c>
      <c r="BL126" s="13" t="s">
        <v>138</v>
      </c>
      <c r="BM126" s="13" t="s">
        <v>147</v>
      </c>
    </row>
    <row r="127" spans="2:63" s="9" customFormat="1" ht="29.25" customHeight="1">
      <c r="B127" s="115"/>
      <c r="C127" s="116"/>
      <c r="D127" s="125" t="s">
        <v>101</v>
      </c>
      <c r="E127" s="125"/>
      <c r="F127" s="125"/>
      <c r="G127" s="125"/>
      <c r="H127" s="125"/>
      <c r="I127" s="125"/>
      <c r="J127" s="125"/>
      <c r="K127" s="125"/>
      <c r="L127" s="125"/>
      <c r="M127" s="125"/>
      <c r="N127" s="206">
        <f>BK127</f>
        <v>0</v>
      </c>
      <c r="O127" s="207"/>
      <c r="P127" s="207"/>
      <c r="Q127" s="207"/>
      <c r="R127" s="118"/>
      <c r="T127" s="119"/>
      <c r="U127" s="116"/>
      <c r="V127" s="116"/>
      <c r="W127" s="120">
        <f>SUM(W128:W137)</f>
        <v>12.040999999999999</v>
      </c>
      <c r="X127" s="116"/>
      <c r="Y127" s="120">
        <f>SUM(Y128:Y137)</f>
        <v>0.06523000000000001</v>
      </c>
      <c r="Z127" s="116"/>
      <c r="AA127" s="121">
        <f>SUM(AA128:AA137)</f>
        <v>0</v>
      </c>
      <c r="AR127" s="122" t="s">
        <v>88</v>
      </c>
      <c r="AT127" s="123" t="s">
        <v>77</v>
      </c>
      <c r="AU127" s="123" t="s">
        <v>20</v>
      </c>
      <c r="AY127" s="122" t="s">
        <v>121</v>
      </c>
      <c r="BK127" s="124">
        <f>SUM(BK128:BK137)</f>
        <v>0</v>
      </c>
    </row>
    <row r="128" spans="2:65" s="1" customFormat="1" ht="31.5" customHeight="1">
      <c r="B128" s="126"/>
      <c r="C128" s="127" t="s">
        <v>148</v>
      </c>
      <c r="D128" s="127" t="s">
        <v>122</v>
      </c>
      <c r="E128" s="128" t="s">
        <v>149</v>
      </c>
      <c r="F128" s="193" t="s">
        <v>150</v>
      </c>
      <c r="G128" s="194"/>
      <c r="H128" s="194"/>
      <c r="I128" s="194"/>
      <c r="J128" s="129" t="s">
        <v>137</v>
      </c>
      <c r="K128" s="130">
        <v>1</v>
      </c>
      <c r="L128" s="195">
        <v>0</v>
      </c>
      <c r="M128" s="194"/>
      <c r="N128" s="195">
        <f aca="true" t="shared" si="0" ref="N128:N137">ROUND(L128*K128,2)</f>
        <v>0</v>
      </c>
      <c r="O128" s="194"/>
      <c r="P128" s="194"/>
      <c r="Q128" s="194"/>
      <c r="R128" s="131"/>
      <c r="T128" s="132" t="s">
        <v>3</v>
      </c>
      <c r="U128" s="36" t="s">
        <v>43</v>
      </c>
      <c r="V128" s="133">
        <v>0.865</v>
      </c>
      <c r="W128" s="133">
        <f aca="true" t="shared" si="1" ref="W128:W137">V128*K128</f>
        <v>0.865</v>
      </c>
      <c r="X128" s="133">
        <v>0</v>
      </c>
      <c r="Y128" s="133">
        <f aca="true" t="shared" si="2" ref="Y128:Y137">X128*K128</f>
        <v>0</v>
      </c>
      <c r="Z128" s="133">
        <v>0</v>
      </c>
      <c r="AA128" s="134">
        <f aca="true" t="shared" si="3" ref="AA128:AA137">Z128*K128</f>
        <v>0</v>
      </c>
      <c r="AR128" s="13" t="s">
        <v>138</v>
      </c>
      <c r="AT128" s="13" t="s">
        <v>122</v>
      </c>
      <c r="AU128" s="13" t="s">
        <v>88</v>
      </c>
      <c r="AY128" s="13" t="s">
        <v>121</v>
      </c>
      <c r="BE128" s="135">
        <f aca="true" t="shared" si="4" ref="BE128:BE137">IF(U128="základní",N128,0)</f>
        <v>0</v>
      </c>
      <c r="BF128" s="135">
        <f aca="true" t="shared" si="5" ref="BF128:BF137">IF(U128="snížená",N128,0)</f>
        <v>0</v>
      </c>
      <c r="BG128" s="135">
        <f aca="true" t="shared" si="6" ref="BG128:BG137">IF(U128="zákl. přenesená",N128,0)</f>
        <v>0</v>
      </c>
      <c r="BH128" s="135">
        <f aca="true" t="shared" si="7" ref="BH128:BH137">IF(U128="sníž. přenesená",N128,0)</f>
        <v>0</v>
      </c>
      <c r="BI128" s="135">
        <f aca="true" t="shared" si="8" ref="BI128:BI137">IF(U128="nulová",N128,0)</f>
        <v>0</v>
      </c>
      <c r="BJ128" s="13" t="s">
        <v>20</v>
      </c>
      <c r="BK128" s="135">
        <f aca="true" t="shared" si="9" ref="BK128:BK137">ROUND(L128*K128,2)</f>
        <v>0</v>
      </c>
      <c r="BL128" s="13" t="s">
        <v>138</v>
      </c>
      <c r="BM128" s="13" t="s">
        <v>151</v>
      </c>
    </row>
    <row r="129" spans="2:65" s="1" customFormat="1" ht="31.5" customHeight="1">
      <c r="B129" s="126"/>
      <c r="C129" s="136" t="s">
        <v>152</v>
      </c>
      <c r="D129" s="136" t="s">
        <v>153</v>
      </c>
      <c r="E129" s="137" t="s">
        <v>154</v>
      </c>
      <c r="F129" s="196" t="s">
        <v>155</v>
      </c>
      <c r="G129" s="197"/>
      <c r="H129" s="197"/>
      <c r="I129" s="197"/>
      <c r="J129" s="138" t="s">
        <v>137</v>
      </c>
      <c r="K129" s="139">
        <v>1</v>
      </c>
      <c r="L129" s="198">
        <v>0</v>
      </c>
      <c r="M129" s="197"/>
      <c r="N129" s="198">
        <f t="shared" si="0"/>
        <v>0</v>
      </c>
      <c r="O129" s="194"/>
      <c r="P129" s="194"/>
      <c r="Q129" s="194"/>
      <c r="R129" s="131"/>
      <c r="T129" s="132" t="s">
        <v>3</v>
      </c>
      <c r="U129" s="36" t="s">
        <v>43</v>
      </c>
      <c r="V129" s="133">
        <v>0</v>
      </c>
      <c r="W129" s="133">
        <f t="shared" si="1"/>
        <v>0</v>
      </c>
      <c r="X129" s="133">
        <v>0.00168</v>
      </c>
      <c r="Y129" s="133">
        <f t="shared" si="2"/>
        <v>0.00168</v>
      </c>
      <c r="Z129" s="133">
        <v>0</v>
      </c>
      <c r="AA129" s="134">
        <f t="shared" si="3"/>
        <v>0</v>
      </c>
      <c r="AR129" s="13" t="s">
        <v>156</v>
      </c>
      <c r="AT129" s="13" t="s">
        <v>153</v>
      </c>
      <c r="AU129" s="13" t="s">
        <v>88</v>
      </c>
      <c r="AY129" s="13" t="s">
        <v>121</v>
      </c>
      <c r="BE129" s="135">
        <f t="shared" si="4"/>
        <v>0</v>
      </c>
      <c r="BF129" s="135">
        <f t="shared" si="5"/>
        <v>0</v>
      </c>
      <c r="BG129" s="135">
        <f t="shared" si="6"/>
        <v>0</v>
      </c>
      <c r="BH129" s="135">
        <f t="shared" si="7"/>
        <v>0</v>
      </c>
      <c r="BI129" s="135">
        <f t="shared" si="8"/>
        <v>0</v>
      </c>
      <c r="BJ129" s="13" t="s">
        <v>20</v>
      </c>
      <c r="BK129" s="135">
        <f t="shared" si="9"/>
        <v>0</v>
      </c>
      <c r="BL129" s="13" t="s">
        <v>138</v>
      </c>
      <c r="BM129" s="13" t="s">
        <v>157</v>
      </c>
    </row>
    <row r="130" spans="2:65" s="1" customFormat="1" ht="22.5" customHeight="1">
      <c r="B130" s="126"/>
      <c r="C130" s="136" t="s">
        <v>158</v>
      </c>
      <c r="D130" s="136" t="s">
        <v>153</v>
      </c>
      <c r="E130" s="137" t="s">
        <v>159</v>
      </c>
      <c r="F130" s="196" t="s">
        <v>160</v>
      </c>
      <c r="G130" s="197"/>
      <c r="H130" s="197"/>
      <c r="I130" s="197"/>
      <c r="J130" s="138" t="s">
        <v>161</v>
      </c>
      <c r="K130" s="139">
        <v>1</v>
      </c>
      <c r="L130" s="198">
        <v>0</v>
      </c>
      <c r="M130" s="197"/>
      <c r="N130" s="198">
        <f t="shared" si="0"/>
        <v>0</v>
      </c>
      <c r="O130" s="194"/>
      <c r="P130" s="194"/>
      <c r="Q130" s="194"/>
      <c r="R130" s="131"/>
      <c r="T130" s="132" t="s">
        <v>3</v>
      </c>
      <c r="U130" s="36" t="s">
        <v>43</v>
      </c>
      <c r="V130" s="133">
        <v>0</v>
      </c>
      <c r="W130" s="133">
        <f t="shared" si="1"/>
        <v>0</v>
      </c>
      <c r="X130" s="133">
        <v>0.00168</v>
      </c>
      <c r="Y130" s="133">
        <f t="shared" si="2"/>
        <v>0.00168</v>
      </c>
      <c r="Z130" s="133">
        <v>0</v>
      </c>
      <c r="AA130" s="134">
        <f t="shared" si="3"/>
        <v>0</v>
      </c>
      <c r="AR130" s="13" t="s">
        <v>156</v>
      </c>
      <c r="AT130" s="13" t="s">
        <v>153</v>
      </c>
      <c r="AU130" s="13" t="s">
        <v>88</v>
      </c>
      <c r="AY130" s="13" t="s">
        <v>121</v>
      </c>
      <c r="BE130" s="135">
        <f t="shared" si="4"/>
        <v>0</v>
      </c>
      <c r="BF130" s="135">
        <f t="shared" si="5"/>
        <v>0</v>
      </c>
      <c r="BG130" s="135">
        <f t="shared" si="6"/>
        <v>0</v>
      </c>
      <c r="BH130" s="135">
        <f t="shared" si="7"/>
        <v>0</v>
      </c>
      <c r="BI130" s="135">
        <f t="shared" si="8"/>
        <v>0</v>
      </c>
      <c r="BJ130" s="13" t="s">
        <v>20</v>
      </c>
      <c r="BK130" s="135">
        <f t="shared" si="9"/>
        <v>0</v>
      </c>
      <c r="BL130" s="13" t="s">
        <v>138</v>
      </c>
      <c r="BM130" s="13" t="s">
        <v>162</v>
      </c>
    </row>
    <row r="131" spans="2:65" s="1" customFormat="1" ht="31.5" customHeight="1">
      <c r="B131" s="126"/>
      <c r="C131" s="127" t="s">
        <v>25</v>
      </c>
      <c r="D131" s="127" t="s">
        <v>122</v>
      </c>
      <c r="E131" s="128" t="s">
        <v>149</v>
      </c>
      <c r="F131" s="193" t="s">
        <v>150</v>
      </c>
      <c r="G131" s="194"/>
      <c r="H131" s="194"/>
      <c r="I131" s="194"/>
      <c r="J131" s="129" t="s">
        <v>137</v>
      </c>
      <c r="K131" s="130">
        <v>2</v>
      </c>
      <c r="L131" s="195">
        <v>0</v>
      </c>
      <c r="M131" s="194"/>
      <c r="N131" s="195">
        <f t="shared" si="0"/>
        <v>0</v>
      </c>
      <c r="O131" s="194"/>
      <c r="P131" s="194"/>
      <c r="Q131" s="194"/>
      <c r="R131" s="131"/>
      <c r="T131" s="132" t="s">
        <v>3</v>
      </c>
      <c r="U131" s="36" t="s">
        <v>43</v>
      </c>
      <c r="V131" s="133">
        <v>0.865</v>
      </c>
      <c r="W131" s="133">
        <f t="shared" si="1"/>
        <v>1.73</v>
      </c>
      <c r="X131" s="133">
        <v>0</v>
      </c>
      <c r="Y131" s="133">
        <f t="shared" si="2"/>
        <v>0</v>
      </c>
      <c r="Z131" s="133">
        <v>0</v>
      </c>
      <c r="AA131" s="134">
        <f t="shared" si="3"/>
        <v>0</v>
      </c>
      <c r="AR131" s="13" t="s">
        <v>138</v>
      </c>
      <c r="AT131" s="13" t="s">
        <v>122</v>
      </c>
      <c r="AU131" s="13" t="s">
        <v>88</v>
      </c>
      <c r="AY131" s="13" t="s">
        <v>121</v>
      </c>
      <c r="BE131" s="135">
        <f t="shared" si="4"/>
        <v>0</v>
      </c>
      <c r="BF131" s="135">
        <f t="shared" si="5"/>
        <v>0</v>
      </c>
      <c r="BG131" s="135">
        <f t="shared" si="6"/>
        <v>0</v>
      </c>
      <c r="BH131" s="135">
        <f t="shared" si="7"/>
        <v>0</v>
      </c>
      <c r="BI131" s="135">
        <f t="shared" si="8"/>
        <v>0</v>
      </c>
      <c r="BJ131" s="13" t="s">
        <v>20</v>
      </c>
      <c r="BK131" s="135">
        <f t="shared" si="9"/>
        <v>0</v>
      </c>
      <c r="BL131" s="13" t="s">
        <v>138</v>
      </c>
      <c r="BM131" s="13" t="s">
        <v>163</v>
      </c>
    </row>
    <row r="132" spans="2:65" s="1" customFormat="1" ht="31.5" customHeight="1">
      <c r="B132" s="126"/>
      <c r="C132" s="136" t="s">
        <v>164</v>
      </c>
      <c r="D132" s="136" t="s">
        <v>153</v>
      </c>
      <c r="E132" s="137" t="s">
        <v>165</v>
      </c>
      <c r="F132" s="196" t="s">
        <v>166</v>
      </c>
      <c r="G132" s="197"/>
      <c r="H132" s="197"/>
      <c r="I132" s="197"/>
      <c r="J132" s="138" t="s">
        <v>137</v>
      </c>
      <c r="K132" s="139">
        <v>2</v>
      </c>
      <c r="L132" s="198">
        <v>0</v>
      </c>
      <c r="M132" s="197"/>
      <c r="N132" s="198">
        <f t="shared" si="0"/>
        <v>0</v>
      </c>
      <c r="O132" s="194"/>
      <c r="P132" s="194"/>
      <c r="Q132" s="194"/>
      <c r="R132" s="131"/>
      <c r="T132" s="132" t="s">
        <v>3</v>
      </c>
      <c r="U132" s="36" t="s">
        <v>45</v>
      </c>
      <c r="V132" s="133">
        <v>0</v>
      </c>
      <c r="W132" s="133">
        <f t="shared" si="1"/>
        <v>0</v>
      </c>
      <c r="X132" s="133">
        <v>0.00168</v>
      </c>
      <c r="Y132" s="133">
        <f t="shared" si="2"/>
        <v>0.00336</v>
      </c>
      <c r="Z132" s="133">
        <v>0</v>
      </c>
      <c r="AA132" s="134">
        <f t="shared" si="3"/>
        <v>0</v>
      </c>
      <c r="AR132" s="13" t="s">
        <v>156</v>
      </c>
      <c r="AT132" s="13" t="s">
        <v>153</v>
      </c>
      <c r="AU132" s="13" t="s">
        <v>88</v>
      </c>
      <c r="AY132" s="13" t="s">
        <v>121</v>
      </c>
      <c r="BE132" s="135">
        <f t="shared" si="4"/>
        <v>0</v>
      </c>
      <c r="BF132" s="135">
        <f t="shared" si="5"/>
        <v>0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88</v>
      </c>
      <c r="BK132" s="135">
        <f t="shared" si="9"/>
        <v>0</v>
      </c>
      <c r="BL132" s="13" t="s">
        <v>138</v>
      </c>
      <c r="BM132" s="13" t="s">
        <v>167</v>
      </c>
    </row>
    <row r="133" spans="2:65" s="1" customFormat="1" ht="22.5" customHeight="1">
      <c r="B133" s="126"/>
      <c r="C133" s="136" t="s">
        <v>168</v>
      </c>
      <c r="D133" s="136" t="s">
        <v>153</v>
      </c>
      <c r="E133" s="137" t="s">
        <v>169</v>
      </c>
      <c r="F133" s="196" t="s">
        <v>160</v>
      </c>
      <c r="G133" s="197"/>
      <c r="H133" s="197"/>
      <c r="I133" s="197"/>
      <c r="J133" s="138" t="s">
        <v>161</v>
      </c>
      <c r="K133" s="139">
        <v>2</v>
      </c>
      <c r="L133" s="198">
        <v>0</v>
      </c>
      <c r="M133" s="197"/>
      <c r="N133" s="198">
        <f t="shared" si="0"/>
        <v>0</v>
      </c>
      <c r="O133" s="194"/>
      <c r="P133" s="194"/>
      <c r="Q133" s="194"/>
      <c r="R133" s="131"/>
      <c r="T133" s="132" t="s">
        <v>3</v>
      </c>
      <c r="U133" s="36" t="s">
        <v>43</v>
      </c>
      <c r="V133" s="133">
        <v>0</v>
      </c>
      <c r="W133" s="133">
        <f t="shared" si="1"/>
        <v>0</v>
      </c>
      <c r="X133" s="133">
        <v>0.00168</v>
      </c>
      <c r="Y133" s="133">
        <f t="shared" si="2"/>
        <v>0.00336</v>
      </c>
      <c r="Z133" s="133">
        <v>0</v>
      </c>
      <c r="AA133" s="134">
        <f t="shared" si="3"/>
        <v>0</v>
      </c>
      <c r="AR133" s="13" t="s">
        <v>156</v>
      </c>
      <c r="AT133" s="13" t="s">
        <v>153</v>
      </c>
      <c r="AU133" s="13" t="s">
        <v>88</v>
      </c>
      <c r="AY133" s="13" t="s">
        <v>121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20</v>
      </c>
      <c r="BK133" s="135">
        <f t="shared" si="9"/>
        <v>0</v>
      </c>
      <c r="BL133" s="13" t="s">
        <v>138</v>
      </c>
      <c r="BM133" s="13" t="s">
        <v>170</v>
      </c>
    </row>
    <row r="134" spans="2:65" s="1" customFormat="1" ht="31.5" customHeight="1">
      <c r="B134" s="126"/>
      <c r="C134" s="127" t="s">
        <v>171</v>
      </c>
      <c r="D134" s="127" t="s">
        <v>122</v>
      </c>
      <c r="E134" s="128" t="s">
        <v>172</v>
      </c>
      <c r="F134" s="193" t="s">
        <v>173</v>
      </c>
      <c r="G134" s="194"/>
      <c r="H134" s="194"/>
      <c r="I134" s="194"/>
      <c r="J134" s="129" t="s">
        <v>137</v>
      </c>
      <c r="K134" s="130">
        <v>3</v>
      </c>
      <c r="L134" s="195">
        <v>0</v>
      </c>
      <c r="M134" s="194"/>
      <c r="N134" s="195">
        <f t="shared" si="0"/>
        <v>0</v>
      </c>
      <c r="O134" s="194"/>
      <c r="P134" s="194"/>
      <c r="Q134" s="194"/>
      <c r="R134" s="131"/>
      <c r="T134" s="132" t="s">
        <v>3</v>
      </c>
      <c r="U134" s="36" t="s">
        <v>43</v>
      </c>
      <c r="V134" s="133">
        <v>2.532</v>
      </c>
      <c r="W134" s="133">
        <f t="shared" si="1"/>
        <v>7.596</v>
      </c>
      <c r="X134" s="133">
        <v>0</v>
      </c>
      <c r="Y134" s="133">
        <f t="shared" si="2"/>
        <v>0</v>
      </c>
      <c r="Z134" s="133">
        <v>0</v>
      </c>
      <c r="AA134" s="134">
        <f t="shared" si="3"/>
        <v>0</v>
      </c>
      <c r="AR134" s="13" t="s">
        <v>138</v>
      </c>
      <c r="AT134" s="13" t="s">
        <v>122</v>
      </c>
      <c r="AU134" s="13" t="s">
        <v>88</v>
      </c>
      <c r="AY134" s="13" t="s">
        <v>121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20</v>
      </c>
      <c r="BK134" s="135">
        <f t="shared" si="9"/>
        <v>0</v>
      </c>
      <c r="BL134" s="13" t="s">
        <v>138</v>
      </c>
      <c r="BM134" s="13" t="s">
        <v>174</v>
      </c>
    </row>
    <row r="135" spans="2:65" s="1" customFormat="1" ht="44.25" customHeight="1">
      <c r="B135" s="126"/>
      <c r="C135" s="136" t="s">
        <v>175</v>
      </c>
      <c r="D135" s="136" t="s">
        <v>153</v>
      </c>
      <c r="E135" s="137" t="s">
        <v>176</v>
      </c>
      <c r="F135" s="196" t="s">
        <v>177</v>
      </c>
      <c r="G135" s="197"/>
      <c r="H135" s="197"/>
      <c r="I135" s="197"/>
      <c r="J135" s="138" t="s">
        <v>161</v>
      </c>
      <c r="K135" s="139">
        <v>3</v>
      </c>
      <c r="L135" s="198">
        <v>0</v>
      </c>
      <c r="M135" s="197"/>
      <c r="N135" s="198">
        <f t="shared" si="0"/>
        <v>0</v>
      </c>
      <c r="O135" s="194"/>
      <c r="P135" s="194"/>
      <c r="Q135" s="194"/>
      <c r="R135" s="131"/>
      <c r="T135" s="132" t="s">
        <v>3</v>
      </c>
      <c r="U135" s="36" t="s">
        <v>43</v>
      </c>
      <c r="V135" s="133">
        <v>0</v>
      </c>
      <c r="W135" s="133">
        <f t="shared" si="1"/>
        <v>0</v>
      </c>
      <c r="X135" s="133">
        <v>0.0178</v>
      </c>
      <c r="Y135" s="133">
        <f t="shared" si="2"/>
        <v>0.0534</v>
      </c>
      <c r="Z135" s="133">
        <v>0</v>
      </c>
      <c r="AA135" s="134">
        <f t="shared" si="3"/>
        <v>0</v>
      </c>
      <c r="AR135" s="13" t="s">
        <v>156</v>
      </c>
      <c r="AT135" s="13" t="s">
        <v>153</v>
      </c>
      <c r="AU135" s="13" t="s">
        <v>88</v>
      </c>
      <c r="AY135" s="13" t="s">
        <v>121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20</v>
      </c>
      <c r="BK135" s="135">
        <f t="shared" si="9"/>
        <v>0</v>
      </c>
      <c r="BL135" s="13" t="s">
        <v>138</v>
      </c>
      <c r="BM135" s="13" t="s">
        <v>178</v>
      </c>
    </row>
    <row r="136" spans="2:65" s="1" customFormat="1" ht="22.5" customHeight="1">
      <c r="B136" s="126"/>
      <c r="C136" s="127" t="s">
        <v>9</v>
      </c>
      <c r="D136" s="127" t="s">
        <v>122</v>
      </c>
      <c r="E136" s="128" t="s">
        <v>179</v>
      </c>
      <c r="F136" s="193" t="s">
        <v>180</v>
      </c>
      <c r="G136" s="194"/>
      <c r="H136" s="194"/>
      <c r="I136" s="194"/>
      <c r="J136" s="129" t="s">
        <v>137</v>
      </c>
      <c r="K136" s="130">
        <v>5</v>
      </c>
      <c r="L136" s="195">
        <v>0</v>
      </c>
      <c r="M136" s="194"/>
      <c r="N136" s="195">
        <f t="shared" si="0"/>
        <v>0</v>
      </c>
      <c r="O136" s="194"/>
      <c r="P136" s="194"/>
      <c r="Q136" s="194"/>
      <c r="R136" s="131"/>
      <c r="T136" s="132" t="s">
        <v>3</v>
      </c>
      <c r="U136" s="36" t="s">
        <v>43</v>
      </c>
      <c r="V136" s="133">
        <v>0.37</v>
      </c>
      <c r="W136" s="133">
        <f t="shared" si="1"/>
        <v>1.85</v>
      </c>
      <c r="X136" s="133">
        <v>0</v>
      </c>
      <c r="Y136" s="133">
        <f t="shared" si="2"/>
        <v>0</v>
      </c>
      <c r="Z136" s="133">
        <v>0</v>
      </c>
      <c r="AA136" s="134">
        <f t="shared" si="3"/>
        <v>0</v>
      </c>
      <c r="AR136" s="13" t="s">
        <v>138</v>
      </c>
      <c r="AT136" s="13" t="s">
        <v>122</v>
      </c>
      <c r="AU136" s="13" t="s">
        <v>88</v>
      </c>
      <c r="AY136" s="13" t="s">
        <v>121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20</v>
      </c>
      <c r="BK136" s="135">
        <f t="shared" si="9"/>
        <v>0</v>
      </c>
      <c r="BL136" s="13" t="s">
        <v>138</v>
      </c>
      <c r="BM136" s="13" t="s">
        <v>181</v>
      </c>
    </row>
    <row r="137" spans="2:65" s="1" customFormat="1" ht="31.5" customHeight="1">
      <c r="B137" s="126"/>
      <c r="C137" s="136" t="s">
        <v>138</v>
      </c>
      <c r="D137" s="136" t="s">
        <v>153</v>
      </c>
      <c r="E137" s="137" t="s">
        <v>182</v>
      </c>
      <c r="F137" s="196" t="s">
        <v>183</v>
      </c>
      <c r="G137" s="197"/>
      <c r="H137" s="197"/>
      <c r="I137" s="197"/>
      <c r="J137" s="138" t="s">
        <v>137</v>
      </c>
      <c r="K137" s="139">
        <v>5</v>
      </c>
      <c r="L137" s="198">
        <v>0</v>
      </c>
      <c r="M137" s="197"/>
      <c r="N137" s="198">
        <f t="shared" si="0"/>
        <v>0</v>
      </c>
      <c r="O137" s="194"/>
      <c r="P137" s="194"/>
      <c r="Q137" s="194"/>
      <c r="R137" s="131"/>
      <c r="T137" s="132" t="s">
        <v>3</v>
      </c>
      <c r="U137" s="36" t="s">
        <v>43</v>
      </c>
      <c r="V137" s="133">
        <v>0</v>
      </c>
      <c r="W137" s="133">
        <f t="shared" si="1"/>
        <v>0</v>
      </c>
      <c r="X137" s="133">
        <v>0.00035</v>
      </c>
      <c r="Y137" s="133">
        <f t="shared" si="2"/>
        <v>0.00175</v>
      </c>
      <c r="Z137" s="133">
        <v>0</v>
      </c>
      <c r="AA137" s="134">
        <f t="shared" si="3"/>
        <v>0</v>
      </c>
      <c r="AR137" s="13" t="s">
        <v>156</v>
      </c>
      <c r="AT137" s="13" t="s">
        <v>153</v>
      </c>
      <c r="AU137" s="13" t="s">
        <v>88</v>
      </c>
      <c r="AY137" s="13" t="s">
        <v>121</v>
      </c>
      <c r="BE137" s="135">
        <f t="shared" si="4"/>
        <v>0</v>
      </c>
      <c r="BF137" s="135">
        <f t="shared" si="5"/>
        <v>0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3" t="s">
        <v>20</v>
      </c>
      <c r="BK137" s="135">
        <f t="shared" si="9"/>
        <v>0</v>
      </c>
      <c r="BL137" s="13" t="s">
        <v>138</v>
      </c>
      <c r="BM137" s="13" t="s">
        <v>184</v>
      </c>
    </row>
    <row r="138" spans="2:63" s="9" customFormat="1" ht="29.25" customHeight="1">
      <c r="B138" s="115"/>
      <c r="C138" s="116"/>
      <c r="D138" s="125" t="s">
        <v>102</v>
      </c>
      <c r="E138" s="125"/>
      <c r="F138" s="125"/>
      <c r="G138" s="125"/>
      <c r="H138" s="125"/>
      <c r="I138" s="125"/>
      <c r="J138" s="125"/>
      <c r="K138" s="125"/>
      <c r="L138" s="125"/>
      <c r="M138" s="125"/>
      <c r="N138" s="206">
        <f>BK138</f>
        <v>0</v>
      </c>
      <c r="O138" s="207"/>
      <c r="P138" s="207"/>
      <c r="Q138" s="207"/>
      <c r="R138" s="118"/>
      <c r="T138" s="119"/>
      <c r="U138" s="116"/>
      <c r="V138" s="116"/>
      <c r="W138" s="120">
        <f>SUM(W139:W172)</f>
        <v>2083.98</v>
      </c>
      <c r="X138" s="116"/>
      <c r="Y138" s="120">
        <f>SUM(Y139:Y172)</f>
        <v>75.26375000000002</v>
      </c>
      <c r="Z138" s="116"/>
      <c r="AA138" s="121">
        <f>SUM(AA139:AA172)</f>
        <v>0</v>
      </c>
      <c r="AR138" s="122" t="s">
        <v>88</v>
      </c>
      <c r="AT138" s="123" t="s">
        <v>77</v>
      </c>
      <c r="AU138" s="123" t="s">
        <v>20</v>
      </c>
      <c r="AY138" s="122" t="s">
        <v>121</v>
      </c>
      <c r="BK138" s="124">
        <f>SUM(BK139:BK172)</f>
        <v>0</v>
      </c>
    </row>
    <row r="139" spans="2:65" s="1" customFormat="1" ht="44.25" customHeight="1">
      <c r="B139" s="126"/>
      <c r="C139" s="127" t="s">
        <v>185</v>
      </c>
      <c r="D139" s="127" t="s">
        <v>122</v>
      </c>
      <c r="E139" s="128" t="s">
        <v>186</v>
      </c>
      <c r="F139" s="193" t="s">
        <v>187</v>
      </c>
      <c r="G139" s="194"/>
      <c r="H139" s="194"/>
      <c r="I139" s="194"/>
      <c r="J139" s="129" t="s">
        <v>188</v>
      </c>
      <c r="K139" s="130">
        <v>1200</v>
      </c>
      <c r="L139" s="195">
        <v>0</v>
      </c>
      <c r="M139" s="194"/>
      <c r="N139" s="195">
        <f aca="true" t="shared" si="10" ref="N139:N172">ROUND(L139*K139,2)</f>
        <v>0</v>
      </c>
      <c r="O139" s="194"/>
      <c r="P139" s="194"/>
      <c r="Q139" s="194"/>
      <c r="R139" s="131"/>
      <c r="T139" s="132" t="s">
        <v>3</v>
      </c>
      <c r="U139" s="36" t="s">
        <v>43</v>
      </c>
      <c r="V139" s="133">
        <v>0.317</v>
      </c>
      <c r="W139" s="133">
        <f aca="true" t="shared" si="11" ref="W139:W172">V139*K139</f>
        <v>380.4</v>
      </c>
      <c r="X139" s="133">
        <v>0</v>
      </c>
      <c r="Y139" s="133">
        <f aca="true" t="shared" si="12" ref="Y139:Y172">X139*K139</f>
        <v>0</v>
      </c>
      <c r="Z139" s="133">
        <v>0</v>
      </c>
      <c r="AA139" s="134">
        <f aca="true" t="shared" si="13" ref="AA139:AA172">Z139*K139</f>
        <v>0</v>
      </c>
      <c r="AR139" s="13" t="s">
        <v>138</v>
      </c>
      <c r="AT139" s="13" t="s">
        <v>122</v>
      </c>
      <c r="AU139" s="13" t="s">
        <v>88</v>
      </c>
      <c r="AY139" s="13" t="s">
        <v>121</v>
      </c>
      <c r="BE139" s="135">
        <f aca="true" t="shared" si="14" ref="BE139:BE172">IF(U139="základní",N139,0)</f>
        <v>0</v>
      </c>
      <c r="BF139" s="135">
        <f aca="true" t="shared" si="15" ref="BF139:BF172">IF(U139="snížená",N139,0)</f>
        <v>0</v>
      </c>
      <c r="BG139" s="135">
        <f aca="true" t="shared" si="16" ref="BG139:BG172">IF(U139="zákl. přenesená",N139,0)</f>
        <v>0</v>
      </c>
      <c r="BH139" s="135">
        <f aca="true" t="shared" si="17" ref="BH139:BH172">IF(U139="sníž. přenesená",N139,0)</f>
        <v>0</v>
      </c>
      <c r="BI139" s="135">
        <f aca="true" t="shared" si="18" ref="BI139:BI172">IF(U139="nulová",N139,0)</f>
        <v>0</v>
      </c>
      <c r="BJ139" s="13" t="s">
        <v>20</v>
      </c>
      <c r="BK139" s="135">
        <f aca="true" t="shared" si="19" ref="BK139:BK172">ROUND(L139*K139,2)</f>
        <v>0</v>
      </c>
      <c r="BL139" s="13" t="s">
        <v>138</v>
      </c>
      <c r="BM139" s="13" t="s">
        <v>189</v>
      </c>
    </row>
    <row r="140" spans="2:65" s="1" customFormat="1" ht="31.5" customHeight="1">
      <c r="B140" s="126"/>
      <c r="C140" s="127" t="s">
        <v>190</v>
      </c>
      <c r="D140" s="127" t="s">
        <v>122</v>
      </c>
      <c r="E140" s="128" t="s">
        <v>191</v>
      </c>
      <c r="F140" s="193" t="s">
        <v>192</v>
      </c>
      <c r="G140" s="194"/>
      <c r="H140" s="194"/>
      <c r="I140" s="194"/>
      <c r="J140" s="129" t="s">
        <v>125</v>
      </c>
      <c r="K140" s="130">
        <v>950</v>
      </c>
      <c r="L140" s="195">
        <v>0</v>
      </c>
      <c r="M140" s="194"/>
      <c r="N140" s="195">
        <f t="shared" si="10"/>
        <v>0</v>
      </c>
      <c r="O140" s="194"/>
      <c r="P140" s="194"/>
      <c r="Q140" s="194"/>
      <c r="R140" s="131"/>
      <c r="T140" s="132" t="s">
        <v>3</v>
      </c>
      <c r="U140" s="36" t="s">
        <v>43</v>
      </c>
      <c r="V140" s="133">
        <v>0.317</v>
      </c>
      <c r="W140" s="133">
        <f t="shared" si="11"/>
        <v>301.15</v>
      </c>
      <c r="X140" s="133">
        <v>0</v>
      </c>
      <c r="Y140" s="133">
        <f t="shared" si="12"/>
        <v>0</v>
      </c>
      <c r="Z140" s="133">
        <v>0</v>
      </c>
      <c r="AA140" s="134">
        <f t="shared" si="13"/>
        <v>0</v>
      </c>
      <c r="AR140" s="13" t="s">
        <v>138</v>
      </c>
      <c r="AT140" s="13" t="s">
        <v>122</v>
      </c>
      <c r="AU140" s="13" t="s">
        <v>88</v>
      </c>
      <c r="AY140" s="13" t="s">
        <v>121</v>
      </c>
      <c r="BE140" s="135">
        <f t="shared" si="14"/>
        <v>0</v>
      </c>
      <c r="BF140" s="135">
        <f t="shared" si="15"/>
        <v>0</v>
      </c>
      <c r="BG140" s="135">
        <f t="shared" si="16"/>
        <v>0</v>
      </c>
      <c r="BH140" s="135">
        <f t="shared" si="17"/>
        <v>0</v>
      </c>
      <c r="BI140" s="135">
        <f t="shared" si="18"/>
        <v>0</v>
      </c>
      <c r="BJ140" s="13" t="s">
        <v>20</v>
      </c>
      <c r="BK140" s="135">
        <f t="shared" si="19"/>
        <v>0</v>
      </c>
      <c r="BL140" s="13" t="s">
        <v>138</v>
      </c>
      <c r="BM140" s="13" t="s">
        <v>193</v>
      </c>
    </row>
    <row r="141" spans="2:65" s="1" customFormat="1" ht="31.5" customHeight="1">
      <c r="B141" s="126"/>
      <c r="C141" s="127" t="s">
        <v>194</v>
      </c>
      <c r="D141" s="127" t="s">
        <v>122</v>
      </c>
      <c r="E141" s="128" t="s">
        <v>195</v>
      </c>
      <c r="F141" s="193" t="s">
        <v>196</v>
      </c>
      <c r="G141" s="194"/>
      <c r="H141" s="194"/>
      <c r="I141" s="194"/>
      <c r="J141" s="129" t="s">
        <v>125</v>
      </c>
      <c r="K141" s="130">
        <v>200</v>
      </c>
      <c r="L141" s="195">
        <v>0</v>
      </c>
      <c r="M141" s="194"/>
      <c r="N141" s="195">
        <f t="shared" si="10"/>
        <v>0</v>
      </c>
      <c r="O141" s="194"/>
      <c r="P141" s="194"/>
      <c r="Q141" s="194"/>
      <c r="R141" s="131"/>
      <c r="T141" s="132" t="s">
        <v>3</v>
      </c>
      <c r="U141" s="36" t="s">
        <v>43</v>
      </c>
      <c r="V141" s="133">
        <v>0.317</v>
      </c>
      <c r="W141" s="133">
        <f t="shared" si="11"/>
        <v>63.4</v>
      </c>
      <c r="X141" s="133">
        <v>0</v>
      </c>
      <c r="Y141" s="133">
        <f t="shared" si="12"/>
        <v>0</v>
      </c>
      <c r="Z141" s="133">
        <v>0</v>
      </c>
      <c r="AA141" s="134">
        <f t="shared" si="13"/>
        <v>0</v>
      </c>
      <c r="AR141" s="13" t="s">
        <v>138</v>
      </c>
      <c r="AT141" s="13" t="s">
        <v>122</v>
      </c>
      <c r="AU141" s="13" t="s">
        <v>88</v>
      </c>
      <c r="AY141" s="13" t="s">
        <v>121</v>
      </c>
      <c r="BE141" s="135">
        <f t="shared" si="14"/>
        <v>0</v>
      </c>
      <c r="BF141" s="135">
        <f t="shared" si="15"/>
        <v>0</v>
      </c>
      <c r="BG141" s="135">
        <f t="shared" si="16"/>
        <v>0</v>
      </c>
      <c r="BH141" s="135">
        <f t="shared" si="17"/>
        <v>0</v>
      </c>
      <c r="BI141" s="135">
        <f t="shared" si="18"/>
        <v>0</v>
      </c>
      <c r="BJ141" s="13" t="s">
        <v>20</v>
      </c>
      <c r="BK141" s="135">
        <f t="shared" si="19"/>
        <v>0</v>
      </c>
      <c r="BL141" s="13" t="s">
        <v>138</v>
      </c>
      <c r="BM141" s="13" t="s">
        <v>197</v>
      </c>
    </row>
    <row r="142" spans="2:65" s="1" customFormat="1" ht="31.5" customHeight="1">
      <c r="B142" s="126"/>
      <c r="C142" s="127" t="s">
        <v>198</v>
      </c>
      <c r="D142" s="127" t="s">
        <v>122</v>
      </c>
      <c r="E142" s="128" t="s">
        <v>199</v>
      </c>
      <c r="F142" s="193" t="s">
        <v>200</v>
      </c>
      <c r="G142" s="194"/>
      <c r="H142" s="194"/>
      <c r="I142" s="194"/>
      <c r="J142" s="129" t="s">
        <v>125</v>
      </c>
      <c r="K142" s="130">
        <v>50</v>
      </c>
      <c r="L142" s="195">
        <v>0</v>
      </c>
      <c r="M142" s="194"/>
      <c r="N142" s="195">
        <f t="shared" si="10"/>
        <v>0</v>
      </c>
      <c r="O142" s="194"/>
      <c r="P142" s="194"/>
      <c r="Q142" s="194"/>
      <c r="R142" s="131"/>
      <c r="T142" s="132" t="s">
        <v>3</v>
      </c>
      <c r="U142" s="36" t="s">
        <v>43</v>
      </c>
      <c r="V142" s="133">
        <v>0.137</v>
      </c>
      <c r="W142" s="133">
        <f t="shared" si="11"/>
        <v>6.8500000000000005</v>
      </c>
      <c r="X142" s="133">
        <v>0</v>
      </c>
      <c r="Y142" s="133">
        <f t="shared" si="12"/>
        <v>0</v>
      </c>
      <c r="Z142" s="133">
        <v>0</v>
      </c>
      <c r="AA142" s="134">
        <f t="shared" si="13"/>
        <v>0</v>
      </c>
      <c r="AR142" s="13" t="s">
        <v>138</v>
      </c>
      <c r="AT142" s="13" t="s">
        <v>122</v>
      </c>
      <c r="AU142" s="13" t="s">
        <v>88</v>
      </c>
      <c r="AY142" s="13" t="s">
        <v>121</v>
      </c>
      <c r="BE142" s="135">
        <f t="shared" si="14"/>
        <v>0</v>
      </c>
      <c r="BF142" s="135">
        <f t="shared" si="15"/>
        <v>0</v>
      </c>
      <c r="BG142" s="135">
        <f t="shared" si="16"/>
        <v>0</v>
      </c>
      <c r="BH142" s="135">
        <f t="shared" si="17"/>
        <v>0</v>
      </c>
      <c r="BI142" s="135">
        <f t="shared" si="18"/>
        <v>0</v>
      </c>
      <c r="BJ142" s="13" t="s">
        <v>20</v>
      </c>
      <c r="BK142" s="135">
        <f t="shared" si="19"/>
        <v>0</v>
      </c>
      <c r="BL142" s="13" t="s">
        <v>138</v>
      </c>
      <c r="BM142" s="13" t="s">
        <v>201</v>
      </c>
    </row>
    <row r="143" spans="2:65" s="1" customFormat="1" ht="22.5" customHeight="1">
      <c r="B143" s="126"/>
      <c r="C143" s="136" t="s">
        <v>8</v>
      </c>
      <c r="D143" s="136" t="s">
        <v>153</v>
      </c>
      <c r="E143" s="137" t="s">
        <v>202</v>
      </c>
      <c r="F143" s="196" t="s">
        <v>203</v>
      </c>
      <c r="G143" s="197"/>
      <c r="H143" s="197"/>
      <c r="I143" s="197"/>
      <c r="J143" s="138" t="s">
        <v>125</v>
      </c>
      <c r="K143" s="139">
        <v>50</v>
      </c>
      <c r="L143" s="198">
        <v>0</v>
      </c>
      <c r="M143" s="197"/>
      <c r="N143" s="198">
        <f t="shared" si="10"/>
        <v>0</v>
      </c>
      <c r="O143" s="194"/>
      <c r="P143" s="194"/>
      <c r="Q143" s="194"/>
      <c r="R143" s="131"/>
      <c r="T143" s="132" t="s">
        <v>3</v>
      </c>
      <c r="U143" s="36" t="s">
        <v>43</v>
      </c>
      <c r="V143" s="133">
        <v>0</v>
      </c>
      <c r="W143" s="133">
        <f t="shared" si="11"/>
        <v>0</v>
      </c>
      <c r="X143" s="133">
        <v>0.00032</v>
      </c>
      <c r="Y143" s="133">
        <f t="shared" si="12"/>
        <v>0.016</v>
      </c>
      <c r="Z143" s="133">
        <v>0</v>
      </c>
      <c r="AA143" s="134">
        <f t="shared" si="13"/>
        <v>0</v>
      </c>
      <c r="AR143" s="13" t="s">
        <v>156</v>
      </c>
      <c r="AT143" s="13" t="s">
        <v>153</v>
      </c>
      <c r="AU143" s="13" t="s">
        <v>88</v>
      </c>
      <c r="AY143" s="13" t="s">
        <v>121</v>
      </c>
      <c r="BE143" s="135">
        <f t="shared" si="14"/>
        <v>0</v>
      </c>
      <c r="BF143" s="135">
        <f t="shared" si="15"/>
        <v>0</v>
      </c>
      <c r="BG143" s="135">
        <f t="shared" si="16"/>
        <v>0</v>
      </c>
      <c r="BH143" s="135">
        <f t="shared" si="17"/>
        <v>0</v>
      </c>
      <c r="BI143" s="135">
        <f t="shared" si="18"/>
        <v>0</v>
      </c>
      <c r="BJ143" s="13" t="s">
        <v>20</v>
      </c>
      <c r="BK143" s="135">
        <f t="shared" si="19"/>
        <v>0</v>
      </c>
      <c r="BL143" s="13" t="s">
        <v>138</v>
      </c>
      <c r="BM143" s="13" t="s">
        <v>204</v>
      </c>
    </row>
    <row r="144" spans="2:65" s="1" customFormat="1" ht="31.5" customHeight="1">
      <c r="B144" s="126"/>
      <c r="C144" s="127" t="s">
        <v>205</v>
      </c>
      <c r="D144" s="127" t="s">
        <v>122</v>
      </c>
      <c r="E144" s="128" t="s">
        <v>206</v>
      </c>
      <c r="F144" s="193" t="s">
        <v>207</v>
      </c>
      <c r="G144" s="194"/>
      <c r="H144" s="194"/>
      <c r="I144" s="194"/>
      <c r="J144" s="129" t="s">
        <v>137</v>
      </c>
      <c r="K144" s="130">
        <v>625</v>
      </c>
      <c r="L144" s="195">
        <v>0</v>
      </c>
      <c r="M144" s="194"/>
      <c r="N144" s="195">
        <f t="shared" si="10"/>
        <v>0</v>
      </c>
      <c r="O144" s="194"/>
      <c r="P144" s="194"/>
      <c r="Q144" s="194"/>
      <c r="R144" s="131"/>
      <c r="T144" s="132" t="s">
        <v>3</v>
      </c>
      <c r="U144" s="36" t="s">
        <v>43</v>
      </c>
      <c r="V144" s="133">
        <v>0.201</v>
      </c>
      <c r="W144" s="133">
        <f t="shared" si="11"/>
        <v>125.62500000000001</v>
      </c>
      <c r="X144" s="133">
        <v>0</v>
      </c>
      <c r="Y144" s="133">
        <f t="shared" si="12"/>
        <v>0</v>
      </c>
      <c r="Z144" s="133">
        <v>0</v>
      </c>
      <c r="AA144" s="134">
        <f t="shared" si="13"/>
        <v>0</v>
      </c>
      <c r="AR144" s="13" t="s">
        <v>138</v>
      </c>
      <c r="AT144" s="13" t="s">
        <v>122</v>
      </c>
      <c r="AU144" s="13" t="s">
        <v>88</v>
      </c>
      <c r="AY144" s="13" t="s">
        <v>121</v>
      </c>
      <c r="BE144" s="135">
        <f t="shared" si="14"/>
        <v>0</v>
      </c>
      <c r="BF144" s="135">
        <f t="shared" si="15"/>
        <v>0</v>
      </c>
      <c r="BG144" s="135">
        <f t="shared" si="16"/>
        <v>0</v>
      </c>
      <c r="BH144" s="135">
        <f t="shared" si="17"/>
        <v>0</v>
      </c>
      <c r="BI144" s="135">
        <f t="shared" si="18"/>
        <v>0</v>
      </c>
      <c r="BJ144" s="13" t="s">
        <v>20</v>
      </c>
      <c r="BK144" s="135">
        <f t="shared" si="19"/>
        <v>0</v>
      </c>
      <c r="BL144" s="13" t="s">
        <v>138</v>
      </c>
      <c r="BM144" s="13" t="s">
        <v>208</v>
      </c>
    </row>
    <row r="145" spans="2:65" s="1" customFormat="1" ht="31.5" customHeight="1">
      <c r="B145" s="126"/>
      <c r="C145" s="136" t="s">
        <v>209</v>
      </c>
      <c r="D145" s="136" t="s">
        <v>153</v>
      </c>
      <c r="E145" s="137" t="s">
        <v>210</v>
      </c>
      <c r="F145" s="196" t="s">
        <v>211</v>
      </c>
      <c r="G145" s="197"/>
      <c r="H145" s="197"/>
      <c r="I145" s="197"/>
      <c r="J145" s="138" t="s">
        <v>137</v>
      </c>
      <c r="K145" s="139">
        <v>625</v>
      </c>
      <c r="L145" s="198">
        <v>0</v>
      </c>
      <c r="M145" s="197"/>
      <c r="N145" s="198">
        <f t="shared" si="10"/>
        <v>0</v>
      </c>
      <c r="O145" s="194"/>
      <c r="P145" s="194"/>
      <c r="Q145" s="194"/>
      <c r="R145" s="131"/>
      <c r="T145" s="132" t="s">
        <v>3</v>
      </c>
      <c r="U145" s="36" t="s">
        <v>43</v>
      </c>
      <c r="V145" s="133">
        <v>0</v>
      </c>
      <c r="W145" s="133">
        <f t="shared" si="11"/>
        <v>0</v>
      </c>
      <c r="X145" s="133">
        <v>0.00043</v>
      </c>
      <c r="Y145" s="133">
        <f t="shared" si="12"/>
        <v>0.26875</v>
      </c>
      <c r="Z145" s="133">
        <v>0</v>
      </c>
      <c r="AA145" s="134">
        <f t="shared" si="13"/>
        <v>0</v>
      </c>
      <c r="AR145" s="13" t="s">
        <v>156</v>
      </c>
      <c r="AT145" s="13" t="s">
        <v>153</v>
      </c>
      <c r="AU145" s="13" t="s">
        <v>88</v>
      </c>
      <c r="AY145" s="13" t="s">
        <v>121</v>
      </c>
      <c r="BE145" s="135">
        <f t="shared" si="14"/>
        <v>0</v>
      </c>
      <c r="BF145" s="135">
        <f t="shared" si="15"/>
        <v>0</v>
      </c>
      <c r="BG145" s="135">
        <f t="shared" si="16"/>
        <v>0</v>
      </c>
      <c r="BH145" s="135">
        <f t="shared" si="17"/>
        <v>0</v>
      </c>
      <c r="BI145" s="135">
        <f t="shared" si="18"/>
        <v>0</v>
      </c>
      <c r="BJ145" s="13" t="s">
        <v>20</v>
      </c>
      <c r="BK145" s="135">
        <f t="shared" si="19"/>
        <v>0</v>
      </c>
      <c r="BL145" s="13" t="s">
        <v>138</v>
      </c>
      <c r="BM145" s="13" t="s">
        <v>212</v>
      </c>
    </row>
    <row r="146" spans="2:65" s="1" customFormat="1" ht="31.5" customHeight="1">
      <c r="B146" s="126"/>
      <c r="C146" s="127" t="s">
        <v>213</v>
      </c>
      <c r="D146" s="127" t="s">
        <v>122</v>
      </c>
      <c r="E146" s="128" t="s">
        <v>214</v>
      </c>
      <c r="F146" s="193" t="s">
        <v>215</v>
      </c>
      <c r="G146" s="194"/>
      <c r="H146" s="194"/>
      <c r="I146" s="194"/>
      <c r="J146" s="129" t="s">
        <v>137</v>
      </c>
      <c r="K146" s="130">
        <v>75</v>
      </c>
      <c r="L146" s="195">
        <v>0</v>
      </c>
      <c r="M146" s="194"/>
      <c r="N146" s="195">
        <f t="shared" si="10"/>
        <v>0</v>
      </c>
      <c r="O146" s="194"/>
      <c r="P146" s="194"/>
      <c r="Q146" s="194"/>
      <c r="R146" s="131"/>
      <c r="T146" s="132" t="s">
        <v>3</v>
      </c>
      <c r="U146" s="36" t="s">
        <v>43</v>
      </c>
      <c r="V146" s="133">
        <v>0.091</v>
      </c>
      <c r="W146" s="133">
        <f t="shared" si="11"/>
        <v>6.825</v>
      </c>
      <c r="X146" s="133">
        <v>0</v>
      </c>
      <c r="Y146" s="133">
        <f t="shared" si="12"/>
        <v>0</v>
      </c>
      <c r="Z146" s="133">
        <v>0</v>
      </c>
      <c r="AA146" s="134">
        <f t="shared" si="13"/>
        <v>0</v>
      </c>
      <c r="AR146" s="13" t="s">
        <v>138</v>
      </c>
      <c r="AT146" s="13" t="s">
        <v>122</v>
      </c>
      <c r="AU146" s="13" t="s">
        <v>88</v>
      </c>
      <c r="AY146" s="13" t="s">
        <v>121</v>
      </c>
      <c r="BE146" s="135">
        <f t="shared" si="14"/>
        <v>0</v>
      </c>
      <c r="BF146" s="135">
        <f t="shared" si="15"/>
        <v>0</v>
      </c>
      <c r="BG146" s="135">
        <f t="shared" si="16"/>
        <v>0</v>
      </c>
      <c r="BH146" s="135">
        <f t="shared" si="17"/>
        <v>0</v>
      </c>
      <c r="BI146" s="135">
        <f t="shared" si="18"/>
        <v>0</v>
      </c>
      <c r="BJ146" s="13" t="s">
        <v>20</v>
      </c>
      <c r="BK146" s="135">
        <f t="shared" si="19"/>
        <v>0</v>
      </c>
      <c r="BL146" s="13" t="s">
        <v>138</v>
      </c>
      <c r="BM146" s="13" t="s">
        <v>216</v>
      </c>
    </row>
    <row r="147" spans="2:65" s="1" customFormat="1" ht="22.5" customHeight="1">
      <c r="B147" s="126"/>
      <c r="C147" s="136" t="s">
        <v>217</v>
      </c>
      <c r="D147" s="136" t="s">
        <v>153</v>
      </c>
      <c r="E147" s="137" t="s">
        <v>218</v>
      </c>
      <c r="F147" s="196" t="s">
        <v>219</v>
      </c>
      <c r="G147" s="197"/>
      <c r="H147" s="197"/>
      <c r="I147" s="197"/>
      <c r="J147" s="138" t="s">
        <v>137</v>
      </c>
      <c r="K147" s="139">
        <v>75</v>
      </c>
      <c r="L147" s="198">
        <v>0</v>
      </c>
      <c r="M147" s="197"/>
      <c r="N147" s="198">
        <f t="shared" si="10"/>
        <v>0</v>
      </c>
      <c r="O147" s="194"/>
      <c r="P147" s="194"/>
      <c r="Q147" s="194"/>
      <c r="R147" s="131"/>
      <c r="T147" s="132" t="s">
        <v>3</v>
      </c>
      <c r="U147" s="36" t="s">
        <v>43</v>
      </c>
      <c r="V147" s="133">
        <v>0</v>
      </c>
      <c r="W147" s="133">
        <f t="shared" si="11"/>
        <v>0</v>
      </c>
      <c r="X147" s="133">
        <v>2.8E-05</v>
      </c>
      <c r="Y147" s="133">
        <f t="shared" si="12"/>
        <v>0.0021</v>
      </c>
      <c r="Z147" s="133">
        <v>0</v>
      </c>
      <c r="AA147" s="134">
        <f t="shared" si="13"/>
        <v>0</v>
      </c>
      <c r="AR147" s="13" t="s">
        <v>156</v>
      </c>
      <c r="AT147" s="13" t="s">
        <v>153</v>
      </c>
      <c r="AU147" s="13" t="s">
        <v>88</v>
      </c>
      <c r="AY147" s="13" t="s">
        <v>121</v>
      </c>
      <c r="BE147" s="135">
        <f t="shared" si="14"/>
        <v>0</v>
      </c>
      <c r="BF147" s="135">
        <f t="shared" si="15"/>
        <v>0</v>
      </c>
      <c r="BG147" s="135">
        <f t="shared" si="16"/>
        <v>0</v>
      </c>
      <c r="BH147" s="135">
        <f t="shared" si="17"/>
        <v>0</v>
      </c>
      <c r="BI147" s="135">
        <f t="shared" si="18"/>
        <v>0</v>
      </c>
      <c r="BJ147" s="13" t="s">
        <v>20</v>
      </c>
      <c r="BK147" s="135">
        <f t="shared" si="19"/>
        <v>0</v>
      </c>
      <c r="BL147" s="13" t="s">
        <v>138</v>
      </c>
      <c r="BM147" s="13" t="s">
        <v>220</v>
      </c>
    </row>
    <row r="148" spans="2:65" s="1" customFormat="1" ht="22.5" customHeight="1">
      <c r="B148" s="126"/>
      <c r="C148" s="127" t="s">
        <v>221</v>
      </c>
      <c r="D148" s="127" t="s">
        <v>122</v>
      </c>
      <c r="E148" s="128" t="s">
        <v>222</v>
      </c>
      <c r="F148" s="193" t="s">
        <v>223</v>
      </c>
      <c r="G148" s="194"/>
      <c r="H148" s="194"/>
      <c r="I148" s="194"/>
      <c r="J148" s="129" t="s">
        <v>137</v>
      </c>
      <c r="K148" s="130">
        <v>15</v>
      </c>
      <c r="L148" s="195">
        <v>0</v>
      </c>
      <c r="M148" s="194"/>
      <c r="N148" s="195">
        <f t="shared" si="10"/>
        <v>0</v>
      </c>
      <c r="O148" s="194"/>
      <c r="P148" s="194"/>
      <c r="Q148" s="194"/>
      <c r="R148" s="131"/>
      <c r="T148" s="132" t="s">
        <v>3</v>
      </c>
      <c r="U148" s="36" t="s">
        <v>43</v>
      </c>
      <c r="V148" s="133">
        <v>0.182</v>
      </c>
      <c r="W148" s="133">
        <f t="shared" si="11"/>
        <v>2.73</v>
      </c>
      <c r="X148" s="133">
        <v>0</v>
      </c>
      <c r="Y148" s="133">
        <f t="shared" si="12"/>
        <v>0</v>
      </c>
      <c r="Z148" s="133">
        <v>0</v>
      </c>
      <c r="AA148" s="134">
        <f t="shared" si="13"/>
        <v>0</v>
      </c>
      <c r="AR148" s="13" t="s">
        <v>138</v>
      </c>
      <c r="AT148" s="13" t="s">
        <v>122</v>
      </c>
      <c r="AU148" s="13" t="s">
        <v>88</v>
      </c>
      <c r="AY148" s="13" t="s">
        <v>121</v>
      </c>
      <c r="BE148" s="135">
        <f t="shared" si="14"/>
        <v>0</v>
      </c>
      <c r="BF148" s="135">
        <f t="shared" si="15"/>
        <v>0</v>
      </c>
      <c r="BG148" s="135">
        <f t="shared" si="16"/>
        <v>0</v>
      </c>
      <c r="BH148" s="135">
        <f t="shared" si="17"/>
        <v>0</v>
      </c>
      <c r="BI148" s="135">
        <f t="shared" si="18"/>
        <v>0</v>
      </c>
      <c r="BJ148" s="13" t="s">
        <v>20</v>
      </c>
      <c r="BK148" s="135">
        <f t="shared" si="19"/>
        <v>0</v>
      </c>
      <c r="BL148" s="13" t="s">
        <v>138</v>
      </c>
      <c r="BM148" s="13" t="s">
        <v>224</v>
      </c>
    </row>
    <row r="149" spans="2:65" s="1" customFormat="1" ht="31.5" customHeight="1">
      <c r="B149" s="126"/>
      <c r="C149" s="136" t="s">
        <v>225</v>
      </c>
      <c r="D149" s="136" t="s">
        <v>153</v>
      </c>
      <c r="E149" s="137" t="s">
        <v>226</v>
      </c>
      <c r="F149" s="196" t="s">
        <v>227</v>
      </c>
      <c r="G149" s="197"/>
      <c r="H149" s="197"/>
      <c r="I149" s="197"/>
      <c r="J149" s="138" t="s">
        <v>137</v>
      </c>
      <c r="K149" s="139">
        <v>15</v>
      </c>
      <c r="L149" s="198">
        <v>0</v>
      </c>
      <c r="M149" s="197"/>
      <c r="N149" s="198">
        <f t="shared" si="10"/>
        <v>0</v>
      </c>
      <c r="O149" s="194"/>
      <c r="P149" s="194"/>
      <c r="Q149" s="194"/>
      <c r="R149" s="131"/>
      <c r="T149" s="132" t="s">
        <v>3</v>
      </c>
      <c r="U149" s="36" t="s">
        <v>43</v>
      </c>
      <c r="V149" s="133">
        <v>0</v>
      </c>
      <c r="W149" s="133">
        <f t="shared" si="11"/>
        <v>0</v>
      </c>
      <c r="X149" s="133">
        <v>0.001</v>
      </c>
      <c r="Y149" s="133">
        <f t="shared" si="12"/>
        <v>0.015</v>
      </c>
      <c r="Z149" s="133">
        <v>0</v>
      </c>
      <c r="AA149" s="134">
        <f t="shared" si="13"/>
        <v>0</v>
      </c>
      <c r="AR149" s="13" t="s">
        <v>156</v>
      </c>
      <c r="AT149" s="13" t="s">
        <v>153</v>
      </c>
      <c r="AU149" s="13" t="s">
        <v>88</v>
      </c>
      <c r="AY149" s="13" t="s">
        <v>121</v>
      </c>
      <c r="BE149" s="135">
        <f t="shared" si="14"/>
        <v>0</v>
      </c>
      <c r="BF149" s="135">
        <f t="shared" si="15"/>
        <v>0</v>
      </c>
      <c r="BG149" s="135">
        <f t="shared" si="16"/>
        <v>0</v>
      </c>
      <c r="BH149" s="135">
        <f t="shared" si="17"/>
        <v>0</v>
      </c>
      <c r="BI149" s="135">
        <f t="shared" si="18"/>
        <v>0</v>
      </c>
      <c r="BJ149" s="13" t="s">
        <v>20</v>
      </c>
      <c r="BK149" s="135">
        <f t="shared" si="19"/>
        <v>0</v>
      </c>
      <c r="BL149" s="13" t="s">
        <v>138</v>
      </c>
      <c r="BM149" s="13" t="s">
        <v>228</v>
      </c>
    </row>
    <row r="150" spans="2:65" s="1" customFormat="1" ht="22.5" customHeight="1">
      <c r="B150" s="126"/>
      <c r="C150" s="127" t="s">
        <v>229</v>
      </c>
      <c r="D150" s="127" t="s">
        <v>122</v>
      </c>
      <c r="E150" s="128" t="s">
        <v>230</v>
      </c>
      <c r="F150" s="193" t="s">
        <v>231</v>
      </c>
      <c r="G150" s="194"/>
      <c r="H150" s="194"/>
      <c r="I150" s="194"/>
      <c r="J150" s="129" t="s">
        <v>125</v>
      </c>
      <c r="K150" s="130">
        <v>800</v>
      </c>
      <c r="L150" s="195">
        <v>0</v>
      </c>
      <c r="M150" s="194"/>
      <c r="N150" s="195">
        <f t="shared" si="10"/>
        <v>0</v>
      </c>
      <c r="O150" s="194"/>
      <c r="P150" s="194"/>
      <c r="Q150" s="194"/>
      <c r="R150" s="131"/>
      <c r="T150" s="132" t="s">
        <v>3</v>
      </c>
      <c r="U150" s="36" t="s">
        <v>43</v>
      </c>
      <c r="V150" s="133">
        <v>1.05</v>
      </c>
      <c r="W150" s="133">
        <f t="shared" si="11"/>
        <v>840</v>
      </c>
      <c r="X150" s="133">
        <v>0</v>
      </c>
      <c r="Y150" s="133">
        <f t="shared" si="12"/>
        <v>0</v>
      </c>
      <c r="Z150" s="133">
        <v>0</v>
      </c>
      <c r="AA150" s="134">
        <f t="shared" si="13"/>
        <v>0</v>
      </c>
      <c r="AR150" s="13" t="s">
        <v>138</v>
      </c>
      <c r="AT150" s="13" t="s">
        <v>122</v>
      </c>
      <c r="AU150" s="13" t="s">
        <v>88</v>
      </c>
      <c r="AY150" s="13" t="s">
        <v>121</v>
      </c>
      <c r="BE150" s="135">
        <f t="shared" si="14"/>
        <v>0</v>
      </c>
      <c r="BF150" s="135">
        <f t="shared" si="15"/>
        <v>0</v>
      </c>
      <c r="BG150" s="135">
        <f t="shared" si="16"/>
        <v>0</v>
      </c>
      <c r="BH150" s="135">
        <f t="shared" si="17"/>
        <v>0</v>
      </c>
      <c r="BI150" s="135">
        <f t="shared" si="18"/>
        <v>0</v>
      </c>
      <c r="BJ150" s="13" t="s">
        <v>20</v>
      </c>
      <c r="BK150" s="135">
        <f t="shared" si="19"/>
        <v>0</v>
      </c>
      <c r="BL150" s="13" t="s">
        <v>138</v>
      </c>
      <c r="BM150" s="13" t="s">
        <v>232</v>
      </c>
    </row>
    <row r="151" spans="2:65" s="1" customFormat="1" ht="22.5" customHeight="1">
      <c r="B151" s="126"/>
      <c r="C151" s="136" t="s">
        <v>233</v>
      </c>
      <c r="D151" s="136" t="s">
        <v>153</v>
      </c>
      <c r="E151" s="137" t="s">
        <v>234</v>
      </c>
      <c r="F151" s="196" t="s">
        <v>235</v>
      </c>
      <c r="G151" s="197"/>
      <c r="H151" s="197"/>
      <c r="I151" s="197"/>
      <c r="J151" s="138" t="s">
        <v>125</v>
      </c>
      <c r="K151" s="139">
        <v>800</v>
      </c>
      <c r="L151" s="198">
        <v>0</v>
      </c>
      <c r="M151" s="197"/>
      <c r="N151" s="198">
        <f t="shared" si="10"/>
        <v>0</v>
      </c>
      <c r="O151" s="194"/>
      <c r="P151" s="194"/>
      <c r="Q151" s="194"/>
      <c r="R151" s="131"/>
      <c r="T151" s="132" t="s">
        <v>3</v>
      </c>
      <c r="U151" s="36" t="s">
        <v>43</v>
      </c>
      <c r="V151" s="133">
        <v>0</v>
      </c>
      <c r="W151" s="133">
        <f t="shared" si="11"/>
        <v>0</v>
      </c>
      <c r="X151" s="133">
        <v>0.0149</v>
      </c>
      <c r="Y151" s="133">
        <f t="shared" si="12"/>
        <v>11.92</v>
      </c>
      <c r="Z151" s="133">
        <v>0</v>
      </c>
      <c r="AA151" s="134">
        <f t="shared" si="13"/>
        <v>0</v>
      </c>
      <c r="AR151" s="13" t="s">
        <v>156</v>
      </c>
      <c r="AT151" s="13" t="s">
        <v>153</v>
      </c>
      <c r="AU151" s="13" t="s">
        <v>88</v>
      </c>
      <c r="AY151" s="13" t="s">
        <v>121</v>
      </c>
      <c r="BE151" s="135">
        <f t="shared" si="14"/>
        <v>0</v>
      </c>
      <c r="BF151" s="135">
        <f t="shared" si="15"/>
        <v>0</v>
      </c>
      <c r="BG151" s="135">
        <f t="shared" si="16"/>
        <v>0</v>
      </c>
      <c r="BH151" s="135">
        <f t="shared" si="17"/>
        <v>0</v>
      </c>
      <c r="BI151" s="135">
        <f t="shared" si="18"/>
        <v>0</v>
      </c>
      <c r="BJ151" s="13" t="s">
        <v>20</v>
      </c>
      <c r="BK151" s="135">
        <f t="shared" si="19"/>
        <v>0</v>
      </c>
      <c r="BL151" s="13" t="s">
        <v>138</v>
      </c>
      <c r="BM151" s="13" t="s">
        <v>236</v>
      </c>
    </row>
    <row r="152" spans="2:65" s="1" customFormat="1" ht="22.5" customHeight="1">
      <c r="B152" s="126"/>
      <c r="C152" s="136" t="s">
        <v>237</v>
      </c>
      <c r="D152" s="136" t="s">
        <v>153</v>
      </c>
      <c r="E152" s="137" t="s">
        <v>238</v>
      </c>
      <c r="F152" s="196" t="s">
        <v>239</v>
      </c>
      <c r="G152" s="197"/>
      <c r="H152" s="197"/>
      <c r="I152" s="197"/>
      <c r="J152" s="138" t="s">
        <v>188</v>
      </c>
      <c r="K152" s="139">
        <v>400</v>
      </c>
      <c r="L152" s="198">
        <v>0</v>
      </c>
      <c r="M152" s="197"/>
      <c r="N152" s="198">
        <f t="shared" si="10"/>
        <v>0</v>
      </c>
      <c r="O152" s="194"/>
      <c r="P152" s="194"/>
      <c r="Q152" s="194"/>
      <c r="R152" s="131"/>
      <c r="T152" s="132" t="s">
        <v>3</v>
      </c>
      <c r="U152" s="36" t="s">
        <v>43</v>
      </c>
      <c r="V152" s="133">
        <v>0</v>
      </c>
      <c r="W152" s="133">
        <f t="shared" si="11"/>
        <v>0</v>
      </c>
      <c r="X152" s="133">
        <v>0.0149</v>
      </c>
      <c r="Y152" s="133">
        <f t="shared" si="12"/>
        <v>5.96</v>
      </c>
      <c r="Z152" s="133">
        <v>0</v>
      </c>
      <c r="AA152" s="134">
        <f t="shared" si="13"/>
        <v>0</v>
      </c>
      <c r="AR152" s="13" t="s">
        <v>156</v>
      </c>
      <c r="AT152" s="13" t="s">
        <v>153</v>
      </c>
      <c r="AU152" s="13" t="s">
        <v>88</v>
      </c>
      <c r="AY152" s="13" t="s">
        <v>121</v>
      </c>
      <c r="BE152" s="135">
        <f t="shared" si="14"/>
        <v>0</v>
      </c>
      <c r="BF152" s="135">
        <f t="shared" si="15"/>
        <v>0</v>
      </c>
      <c r="BG152" s="135">
        <f t="shared" si="16"/>
        <v>0</v>
      </c>
      <c r="BH152" s="135">
        <f t="shared" si="17"/>
        <v>0</v>
      </c>
      <c r="BI152" s="135">
        <f t="shared" si="18"/>
        <v>0</v>
      </c>
      <c r="BJ152" s="13" t="s">
        <v>20</v>
      </c>
      <c r="BK152" s="135">
        <f t="shared" si="19"/>
        <v>0</v>
      </c>
      <c r="BL152" s="13" t="s">
        <v>138</v>
      </c>
      <c r="BM152" s="13" t="s">
        <v>240</v>
      </c>
    </row>
    <row r="153" spans="2:65" s="1" customFormat="1" ht="22.5" customHeight="1">
      <c r="B153" s="126"/>
      <c r="C153" s="136" t="s">
        <v>241</v>
      </c>
      <c r="D153" s="136" t="s">
        <v>153</v>
      </c>
      <c r="E153" s="137" t="s">
        <v>242</v>
      </c>
      <c r="F153" s="196" t="s">
        <v>243</v>
      </c>
      <c r="G153" s="197"/>
      <c r="H153" s="197"/>
      <c r="I153" s="197"/>
      <c r="J153" s="138" t="s">
        <v>125</v>
      </c>
      <c r="K153" s="139">
        <v>800</v>
      </c>
      <c r="L153" s="198">
        <v>0</v>
      </c>
      <c r="M153" s="197"/>
      <c r="N153" s="198">
        <f t="shared" si="10"/>
        <v>0</v>
      </c>
      <c r="O153" s="194"/>
      <c r="P153" s="194"/>
      <c r="Q153" s="194"/>
      <c r="R153" s="131"/>
      <c r="T153" s="132" t="s">
        <v>3</v>
      </c>
      <c r="U153" s="36" t="s">
        <v>43</v>
      </c>
      <c r="V153" s="133">
        <v>0</v>
      </c>
      <c r="W153" s="133">
        <f t="shared" si="11"/>
        <v>0</v>
      </c>
      <c r="X153" s="133">
        <v>0.0149</v>
      </c>
      <c r="Y153" s="133">
        <f t="shared" si="12"/>
        <v>11.92</v>
      </c>
      <c r="Z153" s="133">
        <v>0</v>
      </c>
      <c r="AA153" s="134">
        <f t="shared" si="13"/>
        <v>0</v>
      </c>
      <c r="AR153" s="13" t="s">
        <v>156</v>
      </c>
      <c r="AT153" s="13" t="s">
        <v>153</v>
      </c>
      <c r="AU153" s="13" t="s">
        <v>88</v>
      </c>
      <c r="AY153" s="13" t="s">
        <v>121</v>
      </c>
      <c r="BE153" s="135">
        <f t="shared" si="14"/>
        <v>0</v>
      </c>
      <c r="BF153" s="135">
        <f t="shared" si="15"/>
        <v>0</v>
      </c>
      <c r="BG153" s="135">
        <f t="shared" si="16"/>
        <v>0</v>
      </c>
      <c r="BH153" s="135">
        <f t="shared" si="17"/>
        <v>0</v>
      </c>
      <c r="BI153" s="135">
        <f t="shared" si="18"/>
        <v>0</v>
      </c>
      <c r="BJ153" s="13" t="s">
        <v>20</v>
      </c>
      <c r="BK153" s="135">
        <f t="shared" si="19"/>
        <v>0</v>
      </c>
      <c r="BL153" s="13" t="s">
        <v>138</v>
      </c>
      <c r="BM153" s="13" t="s">
        <v>244</v>
      </c>
    </row>
    <row r="154" spans="2:65" s="1" customFormat="1" ht="22.5" customHeight="1">
      <c r="B154" s="126"/>
      <c r="C154" s="136" t="s">
        <v>156</v>
      </c>
      <c r="D154" s="136" t="s">
        <v>153</v>
      </c>
      <c r="E154" s="137" t="s">
        <v>245</v>
      </c>
      <c r="F154" s="196" t="s">
        <v>246</v>
      </c>
      <c r="G154" s="197"/>
      <c r="H154" s="197"/>
      <c r="I154" s="197"/>
      <c r="J154" s="138" t="s">
        <v>188</v>
      </c>
      <c r="K154" s="139">
        <v>60</v>
      </c>
      <c r="L154" s="198">
        <v>0</v>
      </c>
      <c r="M154" s="197"/>
      <c r="N154" s="198">
        <f t="shared" si="10"/>
        <v>0</v>
      </c>
      <c r="O154" s="194"/>
      <c r="P154" s="194"/>
      <c r="Q154" s="194"/>
      <c r="R154" s="131"/>
      <c r="T154" s="132" t="s">
        <v>3</v>
      </c>
      <c r="U154" s="36" t="s">
        <v>43</v>
      </c>
      <c r="V154" s="133">
        <v>0</v>
      </c>
      <c r="W154" s="133">
        <f t="shared" si="11"/>
        <v>0</v>
      </c>
      <c r="X154" s="133">
        <v>0.0149</v>
      </c>
      <c r="Y154" s="133">
        <f t="shared" si="12"/>
        <v>0.894</v>
      </c>
      <c r="Z154" s="133">
        <v>0</v>
      </c>
      <c r="AA154" s="134">
        <f t="shared" si="13"/>
        <v>0</v>
      </c>
      <c r="AR154" s="13" t="s">
        <v>156</v>
      </c>
      <c r="AT154" s="13" t="s">
        <v>153</v>
      </c>
      <c r="AU154" s="13" t="s">
        <v>88</v>
      </c>
      <c r="AY154" s="13" t="s">
        <v>121</v>
      </c>
      <c r="BE154" s="135">
        <f t="shared" si="14"/>
        <v>0</v>
      </c>
      <c r="BF154" s="135">
        <f t="shared" si="15"/>
        <v>0</v>
      </c>
      <c r="BG154" s="135">
        <f t="shared" si="16"/>
        <v>0</v>
      </c>
      <c r="BH154" s="135">
        <f t="shared" si="17"/>
        <v>0</v>
      </c>
      <c r="BI154" s="135">
        <f t="shared" si="18"/>
        <v>0</v>
      </c>
      <c r="BJ154" s="13" t="s">
        <v>20</v>
      </c>
      <c r="BK154" s="135">
        <f t="shared" si="19"/>
        <v>0</v>
      </c>
      <c r="BL154" s="13" t="s">
        <v>138</v>
      </c>
      <c r="BM154" s="13" t="s">
        <v>247</v>
      </c>
    </row>
    <row r="155" spans="2:65" s="1" customFormat="1" ht="22.5" customHeight="1">
      <c r="B155" s="126"/>
      <c r="C155" s="136" t="s">
        <v>248</v>
      </c>
      <c r="D155" s="136" t="s">
        <v>153</v>
      </c>
      <c r="E155" s="137" t="s">
        <v>249</v>
      </c>
      <c r="F155" s="196" t="s">
        <v>250</v>
      </c>
      <c r="G155" s="197"/>
      <c r="H155" s="197"/>
      <c r="I155" s="197"/>
      <c r="J155" s="138" t="s">
        <v>188</v>
      </c>
      <c r="K155" s="139">
        <v>60</v>
      </c>
      <c r="L155" s="198">
        <v>0</v>
      </c>
      <c r="M155" s="197"/>
      <c r="N155" s="198">
        <f t="shared" si="10"/>
        <v>0</v>
      </c>
      <c r="O155" s="194"/>
      <c r="P155" s="194"/>
      <c r="Q155" s="194"/>
      <c r="R155" s="131"/>
      <c r="T155" s="132" t="s">
        <v>3</v>
      </c>
      <c r="U155" s="36" t="s">
        <v>43</v>
      </c>
      <c r="V155" s="133">
        <v>0</v>
      </c>
      <c r="W155" s="133">
        <f t="shared" si="11"/>
        <v>0</v>
      </c>
      <c r="X155" s="133">
        <v>0.0149</v>
      </c>
      <c r="Y155" s="133">
        <f t="shared" si="12"/>
        <v>0.894</v>
      </c>
      <c r="Z155" s="133">
        <v>0</v>
      </c>
      <c r="AA155" s="134">
        <f t="shared" si="13"/>
        <v>0</v>
      </c>
      <c r="AR155" s="13" t="s">
        <v>156</v>
      </c>
      <c r="AT155" s="13" t="s">
        <v>153</v>
      </c>
      <c r="AU155" s="13" t="s">
        <v>88</v>
      </c>
      <c r="AY155" s="13" t="s">
        <v>121</v>
      </c>
      <c r="BE155" s="135">
        <f t="shared" si="14"/>
        <v>0</v>
      </c>
      <c r="BF155" s="135">
        <f t="shared" si="15"/>
        <v>0</v>
      </c>
      <c r="BG155" s="135">
        <f t="shared" si="16"/>
        <v>0</v>
      </c>
      <c r="BH155" s="135">
        <f t="shared" si="17"/>
        <v>0</v>
      </c>
      <c r="BI155" s="135">
        <f t="shared" si="18"/>
        <v>0</v>
      </c>
      <c r="BJ155" s="13" t="s">
        <v>20</v>
      </c>
      <c r="BK155" s="135">
        <f t="shared" si="19"/>
        <v>0</v>
      </c>
      <c r="BL155" s="13" t="s">
        <v>138</v>
      </c>
      <c r="BM155" s="13" t="s">
        <v>251</v>
      </c>
    </row>
    <row r="156" spans="2:65" s="1" customFormat="1" ht="22.5" customHeight="1">
      <c r="B156" s="126"/>
      <c r="C156" s="136" t="s">
        <v>252</v>
      </c>
      <c r="D156" s="136" t="s">
        <v>153</v>
      </c>
      <c r="E156" s="137" t="s">
        <v>253</v>
      </c>
      <c r="F156" s="196" t="s">
        <v>254</v>
      </c>
      <c r="G156" s="197"/>
      <c r="H156" s="197"/>
      <c r="I156" s="197"/>
      <c r="J156" s="138" t="s">
        <v>188</v>
      </c>
      <c r="K156" s="139">
        <v>60</v>
      </c>
      <c r="L156" s="198">
        <v>0</v>
      </c>
      <c r="M156" s="197"/>
      <c r="N156" s="198">
        <f t="shared" si="10"/>
        <v>0</v>
      </c>
      <c r="O156" s="194"/>
      <c r="P156" s="194"/>
      <c r="Q156" s="194"/>
      <c r="R156" s="131"/>
      <c r="T156" s="132" t="s">
        <v>3</v>
      </c>
      <c r="U156" s="36" t="s">
        <v>43</v>
      </c>
      <c r="V156" s="133">
        <v>0</v>
      </c>
      <c r="W156" s="133">
        <f t="shared" si="11"/>
        <v>0</v>
      </c>
      <c r="X156" s="133">
        <v>0.0149</v>
      </c>
      <c r="Y156" s="133">
        <f t="shared" si="12"/>
        <v>0.894</v>
      </c>
      <c r="Z156" s="133">
        <v>0</v>
      </c>
      <c r="AA156" s="134">
        <f t="shared" si="13"/>
        <v>0</v>
      </c>
      <c r="AR156" s="13" t="s">
        <v>156</v>
      </c>
      <c r="AT156" s="13" t="s">
        <v>153</v>
      </c>
      <c r="AU156" s="13" t="s">
        <v>88</v>
      </c>
      <c r="AY156" s="13" t="s">
        <v>121</v>
      </c>
      <c r="BE156" s="135">
        <f t="shared" si="14"/>
        <v>0</v>
      </c>
      <c r="BF156" s="135">
        <f t="shared" si="15"/>
        <v>0</v>
      </c>
      <c r="BG156" s="135">
        <f t="shared" si="16"/>
        <v>0</v>
      </c>
      <c r="BH156" s="135">
        <f t="shared" si="17"/>
        <v>0</v>
      </c>
      <c r="BI156" s="135">
        <f t="shared" si="18"/>
        <v>0</v>
      </c>
      <c r="BJ156" s="13" t="s">
        <v>20</v>
      </c>
      <c r="BK156" s="135">
        <f t="shared" si="19"/>
        <v>0</v>
      </c>
      <c r="BL156" s="13" t="s">
        <v>138</v>
      </c>
      <c r="BM156" s="13" t="s">
        <v>255</v>
      </c>
    </row>
    <row r="157" spans="2:65" s="1" customFormat="1" ht="22.5" customHeight="1">
      <c r="B157" s="126"/>
      <c r="C157" s="136" t="s">
        <v>256</v>
      </c>
      <c r="D157" s="136" t="s">
        <v>153</v>
      </c>
      <c r="E157" s="137" t="s">
        <v>257</v>
      </c>
      <c r="F157" s="196" t="s">
        <v>258</v>
      </c>
      <c r="G157" s="197"/>
      <c r="H157" s="197"/>
      <c r="I157" s="197"/>
      <c r="J157" s="138" t="s">
        <v>125</v>
      </c>
      <c r="K157" s="139">
        <v>800</v>
      </c>
      <c r="L157" s="198">
        <v>0</v>
      </c>
      <c r="M157" s="197"/>
      <c r="N157" s="198">
        <f t="shared" si="10"/>
        <v>0</v>
      </c>
      <c r="O157" s="194"/>
      <c r="P157" s="194"/>
      <c r="Q157" s="194"/>
      <c r="R157" s="131"/>
      <c r="T157" s="132" t="s">
        <v>3</v>
      </c>
      <c r="U157" s="36" t="s">
        <v>43</v>
      </c>
      <c r="V157" s="133">
        <v>0</v>
      </c>
      <c r="W157" s="133">
        <f t="shared" si="11"/>
        <v>0</v>
      </c>
      <c r="X157" s="133">
        <v>0.0149</v>
      </c>
      <c r="Y157" s="133">
        <f t="shared" si="12"/>
        <v>11.92</v>
      </c>
      <c r="Z157" s="133">
        <v>0</v>
      </c>
      <c r="AA157" s="134">
        <f t="shared" si="13"/>
        <v>0</v>
      </c>
      <c r="AR157" s="13" t="s">
        <v>156</v>
      </c>
      <c r="AT157" s="13" t="s">
        <v>153</v>
      </c>
      <c r="AU157" s="13" t="s">
        <v>88</v>
      </c>
      <c r="AY157" s="13" t="s">
        <v>121</v>
      </c>
      <c r="BE157" s="135">
        <f t="shared" si="14"/>
        <v>0</v>
      </c>
      <c r="BF157" s="135">
        <f t="shared" si="15"/>
        <v>0</v>
      </c>
      <c r="BG157" s="135">
        <f t="shared" si="16"/>
        <v>0</v>
      </c>
      <c r="BH157" s="135">
        <f t="shared" si="17"/>
        <v>0</v>
      </c>
      <c r="BI157" s="135">
        <f t="shared" si="18"/>
        <v>0</v>
      </c>
      <c r="BJ157" s="13" t="s">
        <v>20</v>
      </c>
      <c r="BK157" s="135">
        <f t="shared" si="19"/>
        <v>0</v>
      </c>
      <c r="BL157" s="13" t="s">
        <v>138</v>
      </c>
      <c r="BM157" s="13" t="s">
        <v>259</v>
      </c>
    </row>
    <row r="158" spans="2:65" s="1" customFormat="1" ht="22.5" customHeight="1">
      <c r="B158" s="126"/>
      <c r="C158" s="136" t="s">
        <v>260</v>
      </c>
      <c r="D158" s="136" t="s">
        <v>153</v>
      </c>
      <c r="E158" s="137" t="s">
        <v>261</v>
      </c>
      <c r="F158" s="196" t="s">
        <v>262</v>
      </c>
      <c r="G158" s="197"/>
      <c r="H158" s="197"/>
      <c r="I158" s="197"/>
      <c r="J158" s="138" t="s">
        <v>188</v>
      </c>
      <c r="K158" s="139">
        <v>100</v>
      </c>
      <c r="L158" s="198">
        <v>0</v>
      </c>
      <c r="M158" s="197"/>
      <c r="N158" s="198">
        <f t="shared" si="10"/>
        <v>0</v>
      </c>
      <c r="O158" s="194"/>
      <c r="P158" s="194"/>
      <c r="Q158" s="194"/>
      <c r="R158" s="131"/>
      <c r="T158" s="132" t="s">
        <v>3</v>
      </c>
      <c r="U158" s="36" t="s">
        <v>43</v>
      </c>
      <c r="V158" s="133">
        <v>0</v>
      </c>
      <c r="W158" s="133">
        <f t="shared" si="11"/>
        <v>0</v>
      </c>
      <c r="X158" s="133">
        <v>0.0149</v>
      </c>
      <c r="Y158" s="133">
        <f t="shared" si="12"/>
        <v>1.49</v>
      </c>
      <c r="Z158" s="133">
        <v>0</v>
      </c>
      <c r="AA158" s="134">
        <f t="shared" si="13"/>
        <v>0</v>
      </c>
      <c r="AR158" s="13" t="s">
        <v>156</v>
      </c>
      <c r="AT158" s="13" t="s">
        <v>153</v>
      </c>
      <c r="AU158" s="13" t="s">
        <v>88</v>
      </c>
      <c r="AY158" s="13" t="s">
        <v>121</v>
      </c>
      <c r="BE158" s="135">
        <f t="shared" si="14"/>
        <v>0</v>
      </c>
      <c r="BF158" s="135">
        <f t="shared" si="15"/>
        <v>0</v>
      </c>
      <c r="BG158" s="135">
        <f t="shared" si="16"/>
        <v>0</v>
      </c>
      <c r="BH158" s="135">
        <f t="shared" si="17"/>
        <v>0</v>
      </c>
      <c r="BI158" s="135">
        <f t="shared" si="18"/>
        <v>0</v>
      </c>
      <c r="BJ158" s="13" t="s">
        <v>20</v>
      </c>
      <c r="BK158" s="135">
        <f t="shared" si="19"/>
        <v>0</v>
      </c>
      <c r="BL158" s="13" t="s">
        <v>138</v>
      </c>
      <c r="BM158" s="13" t="s">
        <v>263</v>
      </c>
    </row>
    <row r="159" spans="2:65" s="1" customFormat="1" ht="22.5" customHeight="1">
      <c r="B159" s="126"/>
      <c r="C159" s="136" t="s">
        <v>264</v>
      </c>
      <c r="D159" s="136" t="s">
        <v>153</v>
      </c>
      <c r="E159" s="137" t="s">
        <v>265</v>
      </c>
      <c r="F159" s="196" t="s">
        <v>266</v>
      </c>
      <c r="G159" s="197"/>
      <c r="H159" s="197"/>
      <c r="I159" s="197"/>
      <c r="J159" s="138" t="s">
        <v>188</v>
      </c>
      <c r="K159" s="139">
        <v>500</v>
      </c>
      <c r="L159" s="198">
        <v>0</v>
      </c>
      <c r="M159" s="197"/>
      <c r="N159" s="198">
        <f t="shared" si="10"/>
        <v>0</v>
      </c>
      <c r="O159" s="194"/>
      <c r="P159" s="194"/>
      <c r="Q159" s="194"/>
      <c r="R159" s="131"/>
      <c r="T159" s="132" t="s">
        <v>3</v>
      </c>
      <c r="U159" s="36" t="s">
        <v>43</v>
      </c>
      <c r="V159" s="133">
        <v>0</v>
      </c>
      <c r="W159" s="133">
        <f t="shared" si="11"/>
        <v>0</v>
      </c>
      <c r="X159" s="133">
        <v>0.0149</v>
      </c>
      <c r="Y159" s="133">
        <f t="shared" si="12"/>
        <v>7.45</v>
      </c>
      <c r="Z159" s="133">
        <v>0</v>
      </c>
      <c r="AA159" s="134">
        <f t="shared" si="13"/>
        <v>0</v>
      </c>
      <c r="AR159" s="13" t="s">
        <v>156</v>
      </c>
      <c r="AT159" s="13" t="s">
        <v>153</v>
      </c>
      <c r="AU159" s="13" t="s">
        <v>88</v>
      </c>
      <c r="AY159" s="13" t="s">
        <v>121</v>
      </c>
      <c r="BE159" s="135">
        <f t="shared" si="14"/>
        <v>0</v>
      </c>
      <c r="BF159" s="135">
        <f t="shared" si="15"/>
        <v>0</v>
      </c>
      <c r="BG159" s="135">
        <f t="shared" si="16"/>
        <v>0</v>
      </c>
      <c r="BH159" s="135">
        <f t="shared" si="17"/>
        <v>0</v>
      </c>
      <c r="BI159" s="135">
        <f t="shared" si="18"/>
        <v>0</v>
      </c>
      <c r="BJ159" s="13" t="s">
        <v>20</v>
      </c>
      <c r="BK159" s="135">
        <f t="shared" si="19"/>
        <v>0</v>
      </c>
      <c r="BL159" s="13" t="s">
        <v>138</v>
      </c>
      <c r="BM159" s="13" t="s">
        <v>267</v>
      </c>
    </row>
    <row r="160" spans="2:65" s="1" customFormat="1" ht="22.5" customHeight="1">
      <c r="B160" s="126"/>
      <c r="C160" s="136" t="s">
        <v>268</v>
      </c>
      <c r="D160" s="136" t="s">
        <v>153</v>
      </c>
      <c r="E160" s="137" t="s">
        <v>269</v>
      </c>
      <c r="F160" s="196" t="s">
        <v>270</v>
      </c>
      <c r="G160" s="197"/>
      <c r="H160" s="197"/>
      <c r="I160" s="197"/>
      <c r="J160" s="138" t="s">
        <v>188</v>
      </c>
      <c r="K160" s="139">
        <v>8</v>
      </c>
      <c r="L160" s="198">
        <v>0</v>
      </c>
      <c r="M160" s="197"/>
      <c r="N160" s="198">
        <f t="shared" si="10"/>
        <v>0</v>
      </c>
      <c r="O160" s="194"/>
      <c r="P160" s="194"/>
      <c r="Q160" s="194"/>
      <c r="R160" s="131"/>
      <c r="T160" s="132" t="s">
        <v>3</v>
      </c>
      <c r="U160" s="36" t="s">
        <v>43</v>
      </c>
      <c r="V160" s="133">
        <v>0</v>
      </c>
      <c r="W160" s="133">
        <f t="shared" si="11"/>
        <v>0</v>
      </c>
      <c r="X160" s="133">
        <v>0.0149</v>
      </c>
      <c r="Y160" s="133">
        <f t="shared" si="12"/>
        <v>0.1192</v>
      </c>
      <c r="Z160" s="133">
        <v>0</v>
      </c>
      <c r="AA160" s="134">
        <f t="shared" si="13"/>
        <v>0</v>
      </c>
      <c r="AR160" s="13" t="s">
        <v>156</v>
      </c>
      <c r="AT160" s="13" t="s">
        <v>153</v>
      </c>
      <c r="AU160" s="13" t="s">
        <v>88</v>
      </c>
      <c r="AY160" s="13" t="s">
        <v>121</v>
      </c>
      <c r="BE160" s="135">
        <f t="shared" si="14"/>
        <v>0</v>
      </c>
      <c r="BF160" s="135">
        <f t="shared" si="15"/>
        <v>0</v>
      </c>
      <c r="BG160" s="135">
        <f t="shared" si="16"/>
        <v>0</v>
      </c>
      <c r="BH160" s="135">
        <f t="shared" si="17"/>
        <v>0</v>
      </c>
      <c r="BI160" s="135">
        <f t="shared" si="18"/>
        <v>0</v>
      </c>
      <c r="BJ160" s="13" t="s">
        <v>20</v>
      </c>
      <c r="BK160" s="135">
        <f t="shared" si="19"/>
        <v>0</v>
      </c>
      <c r="BL160" s="13" t="s">
        <v>138</v>
      </c>
      <c r="BM160" s="13" t="s">
        <v>271</v>
      </c>
    </row>
    <row r="161" spans="2:65" s="1" customFormat="1" ht="22.5" customHeight="1">
      <c r="B161" s="126"/>
      <c r="C161" s="136" t="s">
        <v>272</v>
      </c>
      <c r="D161" s="136" t="s">
        <v>153</v>
      </c>
      <c r="E161" s="137" t="s">
        <v>273</v>
      </c>
      <c r="F161" s="196" t="s">
        <v>274</v>
      </c>
      <c r="G161" s="197"/>
      <c r="H161" s="197"/>
      <c r="I161" s="197"/>
      <c r="J161" s="138" t="s">
        <v>188</v>
      </c>
      <c r="K161" s="139">
        <v>3</v>
      </c>
      <c r="L161" s="198">
        <v>0</v>
      </c>
      <c r="M161" s="197"/>
      <c r="N161" s="198">
        <f t="shared" si="10"/>
        <v>0</v>
      </c>
      <c r="O161" s="194"/>
      <c r="P161" s="194"/>
      <c r="Q161" s="194"/>
      <c r="R161" s="131"/>
      <c r="T161" s="132" t="s">
        <v>3</v>
      </c>
      <c r="U161" s="36" t="s">
        <v>43</v>
      </c>
      <c r="V161" s="133">
        <v>0</v>
      </c>
      <c r="W161" s="133">
        <f t="shared" si="11"/>
        <v>0</v>
      </c>
      <c r="X161" s="133">
        <v>0.0149</v>
      </c>
      <c r="Y161" s="133">
        <f t="shared" si="12"/>
        <v>0.044700000000000004</v>
      </c>
      <c r="Z161" s="133">
        <v>0</v>
      </c>
      <c r="AA161" s="134">
        <f t="shared" si="13"/>
        <v>0</v>
      </c>
      <c r="AR161" s="13" t="s">
        <v>156</v>
      </c>
      <c r="AT161" s="13" t="s">
        <v>153</v>
      </c>
      <c r="AU161" s="13" t="s">
        <v>88</v>
      </c>
      <c r="AY161" s="13" t="s">
        <v>121</v>
      </c>
      <c r="BE161" s="135">
        <f t="shared" si="14"/>
        <v>0</v>
      </c>
      <c r="BF161" s="135">
        <f t="shared" si="15"/>
        <v>0</v>
      </c>
      <c r="BG161" s="135">
        <f t="shared" si="16"/>
        <v>0</v>
      </c>
      <c r="BH161" s="135">
        <f t="shared" si="17"/>
        <v>0</v>
      </c>
      <c r="BI161" s="135">
        <f t="shared" si="18"/>
        <v>0</v>
      </c>
      <c r="BJ161" s="13" t="s">
        <v>20</v>
      </c>
      <c r="BK161" s="135">
        <f t="shared" si="19"/>
        <v>0</v>
      </c>
      <c r="BL161" s="13" t="s">
        <v>138</v>
      </c>
      <c r="BM161" s="13" t="s">
        <v>275</v>
      </c>
    </row>
    <row r="162" spans="2:65" s="1" customFormat="1" ht="22.5" customHeight="1">
      <c r="B162" s="126"/>
      <c r="C162" s="136" t="s">
        <v>276</v>
      </c>
      <c r="D162" s="136" t="s">
        <v>153</v>
      </c>
      <c r="E162" s="137" t="s">
        <v>277</v>
      </c>
      <c r="F162" s="196" t="s">
        <v>278</v>
      </c>
      <c r="G162" s="197"/>
      <c r="H162" s="197"/>
      <c r="I162" s="197"/>
      <c r="J162" s="138" t="s">
        <v>188</v>
      </c>
      <c r="K162" s="139">
        <v>450</v>
      </c>
      <c r="L162" s="198">
        <v>0</v>
      </c>
      <c r="M162" s="197"/>
      <c r="N162" s="198">
        <f t="shared" si="10"/>
        <v>0</v>
      </c>
      <c r="O162" s="194"/>
      <c r="P162" s="194"/>
      <c r="Q162" s="194"/>
      <c r="R162" s="131"/>
      <c r="T162" s="132" t="s">
        <v>3</v>
      </c>
      <c r="U162" s="36" t="s">
        <v>43</v>
      </c>
      <c r="V162" s="133">
        <v>0</v>
      </c>
      <c r="W162" s="133">
        <f t="shared" si="11"/>
        <v>0</v>
      </c>
      <c r="X162" s="133">
        <v>0.0149</v>
      </c>
      <c r="Y162" s="133">
        <f t="shared" si="12"/>
        <v>6.705</v>
      </c>
      <c r="Z162" s="133">
        <v>0</v>
      </c>
      <c r="AA162" s="134">
        <f t="shared" si="13"/>
        <v>0</v>
      </c>
      <c r="AR162" s="13" t="s">
        <v>156</v>
      </c>
      <c r="AT162" s="13" t="s">
        <v>153</v>
      </c>
      <c r="AU162" s="13" t="s">
        <v>88</v>
      </c>
      <c r="AY162" s="13" t="s">
        <v>121</v>
      </c>
      <c r="BE162" s="135">
        <f t="shared" si="14"/>
        <v>0</v>
      </c>
      <c r="BF162" s="135">
        <f t="shared" si="15"/>
        <v>0</v>
      </c>
      <c r="BG162" s="135">
        <f t="shared" si="16"/>
        <v>0</v>
      </c>
      <c r="BH162" s="135">
        <f t="shared" si="17"/>
        <v>0</v>
      </c>
      <c r="BI162" s="135">
        <f t="shared" si="18"/>
        <v>0</v>
      </c>
      <c r="BJ162" s="13" t="s">
        <v>20</v>
      </c>
      <c r="BK162" s="135">
        <f t="shared" si="19"/>
        <v>0</v>
      </c>
      <c r="BL162" s="13" t="s">
        <v>138</v>
      </c>
      <c r="BM162" s="13" t="s">
        <v>279</v>
      </c>
    </row>
    <row r="163" spans="2:65" s="1" customFormat="1" ht="22.5" customHeight="1">
      <c r="B163" s="126"/>
      <c r="C163" s="127" t="s">
        <v>280</v>
      </c>
      <c r="D163" s="127" t="s">
        <v>122</v>
      </c>
      <c r="E163" s="128" t="s">
        <v>281</v>
      </c>
      <c r="F163" s="193" t="s">
        <v>282</v>
      </c>
      <c r="G163" s="194"/>
      <c r="H163" s="194"/>
      <c r="I163" s="194"/>
      <c r="J163" s="129" t="s">
        <v>125</v>
      </c>
      <c r="K163" s="130">
        <v>340</v>
      </c>
      <c r="L163" s="195">
        <v>0</v>
      </c>
      <c r="M163" s="194"/>
      <c r="N163" s="195">
        <f t="shared" si="10"/>
        <v>0</v>
      </c>
      <c r="O163" s="194"/>
      <c r="P163" s="194"/>
      <c r="Q163" s="194"/>
      <c r="R163" s="131"/>
      <c r="T163" s="132" t="s">
        <v>3</v>
      </c>
      <c r="U163" s="36" t="s">
        <v>43</v>
      </c>
      <c r="V163" s="133">
        <v>1.05</v>
      </c>
      <c r="W163" s="133">
        <f t="shared" si="11"/>
        <v>357</v>
      </c>
      <c r="X163" s="133">
        <v>0</v>
      </c>
      <c r="Y163" s="133">
        <f t="shared" si="12"/>
        <v>0</v>
      </c>
      <c r="Z163" s="133">
        <v>0</v>
      </c>
      <c r="AA163" s="134">
        <f t="shared" si="13"/>
        <v>0</v>
      </c>
      <c r="AR163" s="13" t="s">
        <v>138</v>
      </c>
      <c r="AT163" s="13" t="s">
        <v>122</v>
      </c>
      <c r="AU163" s="13" t="s">
        <v>88</v>
      </c>
      <c r="AY163" s="13" t="s">
        <v>121</v>
      </c>
      <c r="BE163" s="135">
        <f t="shared" si="14"/>
        <v>0</v>
      </c>
      <c r="BF163" s="135">
        <f t="shared" si="15"/>
        <v>0</v>
      </c>
      <c r="BG163" s="135">
        <f t="shared" si="16"/>
        <v>0</v>
      </c>
      <c r="BH163" s="135">
        <f t="shared" si="17"/>
        <v>0</v>
      </c>
      <c r="BI163" s="135">
        <f t="shared" si="18"/>
        <v>0</v>
      </c>
      <c r="BJ163" s="13" t="s">
        <v>20</v>
      </c>
      <c r="BK163" s="135">
        <f t="shared" si="19"/>
        <v>0</v>
      </c>
      <c r="BL163" s="13" t="s">
        <v>138</v>
      </c>
      <c r="BM163" s="13" t="s">
        <v>283</v>
      </c>
    </row>
    <row r="164" spans="2:65" s="1" customFormat="1" ht="22.5" customHeight="1">
      <c r="B164" s="126"/>
      <c r="C164" s="136" t="s">
        <v>284</v>
      </c>
      <c r="D164" s="136" t="s">
        <v>153</v>
      </c>
      <c r="E164" s="137" t="s">
        <v>285</v>
      </c>
      <c r="F164" s="196" t="s">
        <v>286</v>
      </c>
      <c r="G164" s="197"/>
      <c r="H164" s="197"/>
      <c r="I164" s="197"/>
      <c r="J164" s="138" t="s">
        <v>125</v>
      </c>
      <c r="K164" s="139">
        <v>90</v>
      </c>
      <c r="L164" s="198">
        <v>0</v>
      </c>
      <c r="M164" s="197"/>
      <c r="N164" s="198">
        <f t="shared" si="10"/>
        <v>0</v>
      </c>
      <c r="O164" s="194"/>
      <c r="P164" s="194"/>
      <c r="Q164" s="194"/>
      <c r="R164" s="131"/>
      <c r="T164" s="132" t="s">
        <v>3</v>
      </c>
      <c r="U164" s="36" t="s">
        <v>43</v>
      </c>
      <c r="V164" s="133">
        <v>0</v>
      </c>
      <c r="W164" s="133">
        <f t="shared" si="11"/>
        <v>0</v>
      </c>
      <c r="X164" s="133">
        <v>0.0149</v>
      </c>
      <c r="Y164" s="133">
        <f t="shared" si="12"/>
        <v>1.341</v>
      </c>
      <c r="Z164" s="133">
        <v>0</v>
      </c>
      <c r="AA164" s="134">
        <f t="shared" si="13"/>
        <v>0</v>
      </c>
      <c r="AR164" s="13" t="s">
        <v>156</v>
      </c>
      <c r="AT164" s="13" t="s">
        <v>153</v>
      </c>
      <c r="AU164" s="13" t="s">
        <v>88</v>
      </c>
      <c r="AY164" s="13" t="s">
        <v>121</v>
      </c>
      <c r="BE164" s="135">
        <f t="shared" si="14"/>
        <v>0</v>
      </c>
      <c r="BF164" s="135">
        <f t="shared" si="15"/>
        <v>0</v>
      </c>
      <c r="BG164" s="135">
        <f t="shared" si="16"/>
        <v>0</v>
      </c>
      <c r="BH164" s="135">
        <f t="shared" si="17"/>
        <v>0</v>
      </c>
      <c r="BI164" s="135">
        <f t="shared" si="18"/>
        <v>0</v>
      </c>
      <c r="BJ164" s="13" t="s">
        <v>20</v>
      </c>
      <c r="BK164" s="135">
        <f t="shared" si="19"/>
        <v>0</v>
      </c>
      <c r="BL164" s="13" t="s">
        <v>138</v>
      </c>
      <c r="BM164" s="13" t="s">
        <v>287</v>
      </c>
    </row>
    <row r="165" spans="2:65" s="1" customFormat="1" ht="22.5" customHeight="1">
      <c r="B165" s="126"/>
      <c r="C165" s="136" t="s">
        <v>288</v>
      </c>
      <c r="D165" s="136" t="s">
        <v>153</v>
      </c>
      <c r="E165" s="137" t="s">
        <v>289</v>
      </c>
      <c r="F165" s="196" t="s">
        <v>290</v>
      </c>
      <c r="G165" s="197"/>
      <c r="H165" s="197"/>
      <c r="I165" s="197"/>
      <c r="J165" s="138" t="s">
        <v>125</v>
      </c>
      <c r="K165" s="139">
        <v>250</v>
      </c>
      <c r="L165" s="198">
        <v>0</v>
      </c>
      <c r="M165" s="197"/>
      <c r="N165" s="198">
        <f t="shared" si="10"/>
        <v>0</v>
      </c>
      <c r="O165" s="194"/>
      <c r="P165" s="194"/>
      <c r="Q165" s="194"/>
      <c r="R165" s="131"/>
      <c r="T165" s="132" t="s">
        <v>3</v>
      </c>
      <c r="U165" s="36" t="s">
        <v>43</v>
      </c>
      <c r="V165" s="133">
        <v>0</v>
      </c>
      <c r="W165" s="133">
        <f t="shared" si="11"/>
        <v>0</v>
      </c>
      <c r="X165" s="133">
        <v>0.0149</v>
      </c>
      <c r="Y165" s="133">
        <f t="shared" si="12"/>
        <v>3.725</v>
      </c>
      <c r="Z165" s="133">
        <v>0</v>
      </c>
      <c r="AA165" s="134">
        <f t="shared" si="13"/>
        <v>0</v>
      </c>
      <c r="AR165" s="13" t="s">
        <v>156</v>
      </c>
      <c r="AT165" s="13" t="s">
        <v>153</v>
      </c>
      <c r="AU165" s="13" t="s">
        <v>88</v>
      </c>
      <c r="AY165" s="13" t="s">
        <v>121</v>
      </c>
      <c r="BE165" s="135">
        <f t="shared" si="14"/>
        <v>0</v>
      </c>
      <c r="BF165" s="135">
        <f t="shared" si="15"/>
        <v>0</v>
      </c>
      <c r="BG165" s="135">
        <f t="shared" si="16"/>
        <v>0</v>
      </c>
      <c r="BH165" s="135">
        <f t="shared" si="17"/>
        <v>0</v>
      </c>
      <c r="BI165" s="135">
        <f t="shared" si="18"/>
        <v>0</v>
      </c>
      <c r="BJ165" s="13" t="s">
        <v>20</v>
      </c>
      <c r="BK165" s="135">
        <f t="shared" si="19"/>
        <v>0</v>
      </c>
      <c r="BL165" s="13" t="s">
        <v>138</v>
      </c>
      <c r="BM165" s="13" t="s">
        <v>291</v>
      </c>
    </row>
    <row r="166" spans="2:65" s="1" customFormat="1" ht="22.5" customHeight="1">
      <c r="B166" s="126"/>
      <c r="C166" s="136" t="s">
        <v>292</v>
      </c>
      <c r="D166" s="136" t="s">
        <v>153</v>
      </c>
      <c r="E166" s="137" t="s">
        <v>293</v>
      </c>
      <c r="F166" s="196" t="s">
        <v>294</v>
      </c>
      <c r="G166" s="197"/>
      <c r="H166" s="197"/>
      <c r="I166" s="197"/>
      <c r="J166" s="138" t="s">
        <v>188</v>
      </c>
      <c r="K166" s="139">
        <v>20</v>
      </c>
      <c r="L166" s="198">
        <v>0</v>
      </c>
      <c r="M166" s="197"/>
      <c r="N166" s="198">
        <f t="shared" si="10"/>
        <v>0</v>
      </c>
      <c r="O166" s="194"/>
      <c r="P166" s="194"/>
      <c r="Q166" s="194"/>
      <c r="R166" s="131"/>
      <c r="T166" s="132" t="s">
        <v>3</v>
      </c>
      <c r="U166" s="36" t="s">
        <v>43</v>
      </c>
      <c r="V166" s="133">
        <v>0</v>
      </c>
      <c r="W166" s="133">
        <f t="shared" si="11"/>
        <v>0</v>
      </c>
      <c r="X166" s="133">
        <v>0.0149</v>
      </c>
      <c r="Y166" s="133">
        <f t="shared" si="12"/>
        <v>0.298</v>
      </c>
      <c r="Z166" s="133">
        <v>0</v>
      </c>
      <c r="AA166" s="134">
        <f t="shared" si="13"/>
        <v>0</v>
      </c>
      <c r="AR166" s="13" t="s">
        <v>156</v>
      </c>
      <c r="AT166" s="13" t="s">
        <v>153</v>
      </c>
      <c r="AU166" s="13" t="s">
        <v>88</v>
      </c>
      <c r="AY166" s="13" t="s">
        <v>121</v>
      </c>
      <c r="BE166" s="135">
        <f t="shared" si="14"/>
        <v>0</v>
      </c>
      <c r="BF166" s="135">
        <f t="shared" si="15"/>
        <v>0</v>
      </c>
      <c r="BG166" s="135">
        <f t="shared" si="16"/>
        <v>0</v>
      </c>
      <c r="BH166" s="135">
        <f t="shared" si="17"/>
        <v>0</v>
      </c>
      <c r="BI166" s="135">
        <f t="shared" si="18"/>
        <v>0</v>
      </c>
      <c r="BJ166" s="13" t="s">
        <v>20</v>
      </c>
      <c r="BK166" s="135">
        <f t="shared" si="19"/>
        <v>0</v>
      </c>
      <c r="BL166" s="13" t="s">
        <v>138</v>
      </c>
      <c r="BM166" s="13" t="s">
        <v>295</v>
      </c>
    </row>
    <row r="167" spans="2:65" s="1" customFormat="1" ht="22.5" customHeight="1">
      <c r="B167" s="126"/>
      <c r="C167" s="136" t="s">
        <v>296</v>
      </c>
      <c r="D167" s="136" t="s">
        <v>153</v>
      </c>
      <c r="E167" s="137" t="s">
        <v>297</v>
      </c>
      <c r="F167" s="196" t="s">
        <v>298</v>
      </c>
      <c r="G167" s="197"/>
      <c r="H167" s="197"/>
      <c r="I167" s="197"/>
      <c r="J167" s="138" t="s">
        <v>188</v>
      </c>
      <c r="K167" s="139">
        <v>40</v>
      </c>
      <c r="L167" s="198">
        <v>0</v>
      </c>
      <c r="M167" s="197"/>
      <c r="N167" s="198">
        <f t="shared" si="10"/>
        <v>0</v>
      </c>
      <c r="O167" s="194"/>
      <c r="P167" s="194"/>
      <c r="Q167" s="194"/>
      <c r="R167" s="131"/>
      <c r="T167" s="132" t="s">
        <v>3</v>
      </c>
      <c r="U167" s="36" t="s">
        <v>43</v>
      </c>
      <c r="V167" s="133">
        <v>0</v>
      </c>
      <c r="W167" s="133">
        <f t="shared" si="11"/>
        <v>0</v>
      </c>
      <c r="X167" s="133">
        <v>0.0149</v>
      </c>
      <c r="Y167" s="133">
        <f t="shared" si="12"/>
        <v>0.596</v>
      </c>
      <c r="Z167" s="133">
        <v>0</v>
      </c>
      <c r="AA167" s="134">
        <f t="shared" si="13"/>
        <v>0</v>
      </c>
      <c r="AR167" s="13" t="s">
        <v>156</v>
      </c>
      <c r="AT167" s="13" t="s">
        <v>153</v>
      </c>
      <c r="AU167" s="13" t="s">
        <v>88</v>
      </c>
      <c r="AY167" s="13" t="s">
        <v>121</v>
      </c>
      <c r="BE167" s="135">
        <f t="shared" si="14"/>
        <v>0</v>
      </c>
      <c r="BF167" s="135">
        <f t="shared" si="15"/>
        <v>0</v>
      </c>
      <c r="BG167" s="135">
        <f t="shared" si="16"/>
        <v>0</v>
      </c>
      <c r="BH167" s="135">
        <f t="shared" si="17"/>
        <v>0</v>
      </c>
      <c r="BI167" s="135">
        <f t="shared" si="18"/>
        <v>0</v>
      </c>
      <c r="BJ167" s="13" t="s">
        <v>20</v>
      </c>
      <c r="BK167" s="135">
        <f t="shared" si="19"/>
        <v>0</v>
      </c>
      <c r="BL167" s="13" t="s">
        <v>138</v>
      </c>
      <c r="BM167" s="13" t="s">
        <v>299</v>
      </c>
    </row>
    <row r="168" spans="2:65" s="1" customFormat="1" ht="22.5" customHeight="1">
      <c r="B168" s="126"/>
      <c r="C168" s="136" t="s">
        <v>300</v>
      </c>
      <c r="D168" s="136" t="s">
        <v>153</v>
      </c>
      <c r="E168" s="137" t="s">
        <v>301</v>
      </c>
      <c r="F168" s="196" t="s">
        <v>302</v>
      </c>
      <c r="G168" s="197"/>
      <c r="H168" s="197"/>
      <c r="I168" s="197"/>
      <c r="J168" s="138" t="s">
        <v>188</v>
      </c>
      <c r="K168" s="139">
        <v>20</v>
      </c>
      <c r="L168" s="198">
        <v>0</v>
      </c>
      <c r="M168" s="197"/>
      <c r="N168" s="198">
        <f t="shared" si="10"/>
        <v>0</v>
      </c>
      <c r="O168" s="194"/>
      <c r="P168" s="194"/>
      <c r="Q168" s="194"/>
      <c r="R168" s="131"/>
      <c r="T168" s="132" t="s">
        <v>3</v>
      </c>
      <c r="U168" s="36" t="s">
        <v>43</v>
      </c>
      <c r="V168" s="133">
        <v>0</v>
      </c>
      <c r="W168" s="133">
        <f t="shared" si="11"/>
        <v>0</v>
      </c>
      <c r="X168" s="133">
        <v>0.0149</v>
      </c>
      <c r="Y168" s="133">
        <f t="shared" si="12"/>
        <v>0.298</v>
      </c>
      <c r="Z168" s="133">
        <v>0</v>
      </c>
      <c r="AA168" s="134">
        <f t="shared" si="13"/>
        <v>0</v>
      </c>
      <c r="AR168" s="13" t="s">
        <v>156</v>
      </c>
      <c r="AT168" s="13" t="s">
        <v>153</v>
      </c>
      <c r="AU168" s="13" t="s">
        <v>88</v>
      </c>
      <c r="AY168" s="13" t="s">
        <v>121</v>
      </c>
      <c r="BE168" s="135">
        <f t="shared" si="14"/>
        <v>0</v>
      </c>
      <c r="BF168" s="135">
        <f t="shared" si="15"/>
        <v>0</v>
      </c>
      <c r="BG168" s="135">
        <f t="shared" si="16"/>
        <v>0</v>
      </c>
      <c r="BH168" s="135">
        <f t="shared" si="17"/>
        <v>0</v>
      </c>
      <c r="BI168" s="135">
        <f t="shared" si="18"/>
        <v>0</v>
      </c>
      <c r="BJ168" s="13" t="s">
        <v>20</v>
      </c>
      <c r="BK168" s="135">
        <f t="shared" si="19"/>
        <v>0</v>
      </c>
      <c r="BL168" s="13" t="s">
        <v>138</v>
      </c>
      <c r="BM168" s="13" t="s">
        <v>303</v>
      </c>
    </row>
    <row r="169" spans="2:65" s="1" customFormat="1" ht="22.5" customHeight="1">
      <c r="B169" s="126"/>
      <c r="C169" s="136" t="s">
        <v>304</v>
      </c>
      <c r="D169" s="136" t="s">
        <v>153</v>
      </c>
      <c r="E169" s="137" t="s">
        <v>305</v>
      </c>
      <c r="F169" s="196" t="s">
        <v>306</v>
      </c>
      <c r="G169" s="197"/>
      <c r="H169" s="197"/>
      <c r="I169" s="197"/>
      <c r="J169" s="138" t="s">
        <v>188</v>
      </c>
      <c r="K169" s="139">
        <v>45</v>
      </c>
      <c r="L169" s="198">
        <v>0</v>
      </c>
      <c r="M169" s="197"/>
      <c r="N169" s="198">
        <f t="shared" si="10"/>
        <v>0</v>
      </c>
      <c r="O169" s="194"/>
      <c r="P169" s="194"/>
      <c r="Q169" s="194"/>
      <c r="R169" s="131"/>
      <c r="T169" s="132" t="s">
        <v>3</v>
      </c>
      <c r="U169" s="36" t="s">
        <v>43</v>
      </c>
      <c r="V169" s="133">
        <v>0</v>
      </c>
      <c r="W169" s="133">
        <f t="shared" si="11"/>
        <v>0</v>
      </c>
      <c r="X169" s="133">
        <v>0.0149</v>
      </c>
      <c r="Y169" s="133">
        <f t="shared" si="12"/>
        <v>0.6705</v>
      </c>
      <c r="Z169" s="133">
        <v>0</v>
      </c>
      <c r="AA169" s="134">
        <f t="shared" si="13"/>
        <v>0</v>
      </c>
      <c r="AR169" s="13" t="s">
        <v>156</v>
      </c>
      <c r="AT169" s="13" t="s">
        <v>153</v>
      </c>
      <c r="AU169" s="13" t="s">
        <v>88</v>
      </c>
      <c r="AY169" s="13" t="s">
        <v>121</v>
      </c>
      <c r="BE169" s="135">
        <f t="shared" si="14"/>
        <v>0</v>
      </c>
      <c r="BF169" s="135">
        <f t="shared" si="15"/>
        <v>0</v>
      </c>
      <c r="BG169" s="135">
        <f t="shared" si="16"/>
        <v>0</v>
      </c>
      <c r="BH169" s="135">
        <f t="shared" si="17"/>
        <v>0</v>
      </c>
      <c r="BI169" s="135">
        <f t="shared" si="18"/>
        <v>0</v>
      </c>
      <c r="BJ169" s="13" t="s">
        <v>20</v>
      </c>
      <c r="BK169" s="135">
        <f t="shared" si="19"/>
        <v>0</v>
      </c>
      <c r="BL169" s="13" t="s">
        <v>138</v>
      </c>
      <c r="BM169" s="13" t="s">
        <v>307</v>
      </c>
    </row>
    <row r="170" spans="2:65" s="1" customFormat="1" ht="22.5" customHeight="1">
      <c r="B170" s="126"/>
      <c r="C170" s="136" t="s">
        <v>308</v>
      </c>
      <c r="D170" s="136" t="s">
        <v>153</v>
      </c>
      <c r="E170" s="137" t="s">
        <v>309</v>
      </c>
      <c r="F170" s="196" t="s">
        <v>310</v>
      </c>
      <c r="G170" s="197"/>
      <c r="H170" s="197"/>
      <c r="I170" s="197"/>
      <c r="J170" s="138" t="s">
        <v>188</v>
      </c>
      <c r="K170" s="139">
        <v>125</v>
      </c>
      <c r="L170" s="198">
        <v>0</v>
      </c>
      <c r="M170" s="197"/>
      <c r="N170" s="198">
        <f t="shared" si="10"/>
        <v>0</v>
      </c>
      <c r="O170" s="194"/>
      <c r="P170" s="194"/>
      <c r="Q170" s="194"/>
      <c r="R170" s="131"/>
      <c r="T170" s="132" t="s">
        <v>3</v>
      </c>
      <c r="U170" s="36" t="s">
        <v>43</v>
      </c>
      <c r="V170" s="133">
        <v>0</v>
      </c>
      <c r="W170" s="133">
        <f t="shared" si="11"/>
        <v>0</v>
      </c>
      <c r="X170" s="133">
        <v>0.0149</v>
      </c>
      <c r="Y170" s="133">
        <f t="shared" si="12"/>
        <v>1.8625</v>
      </c>
      <c r="Z170" s="133">
        <v>0</v>
      </c>
      <c r="AA170" s="134">
        <f t="shared" si="13"/>
        <v>0</v>
      </c>
      <c r="AR170" s="13" t="s">
        <v>156</v>
      </c>
      <c r="AT170" s="13" t="s">
        <v>153</v>
      </c>
      <c r="AU170" s="13" t="s">
        <v>88</v>
      </c>
      <c r="AY170" s="13" t="s">
        <v>121</v>
      </c>
      <c r="BE170" s="135">
        <f t="shared" si="14"/>
        <v>0</v>
      </c>
      <c r="BF170" s="135">
        <f t="shared" si="15"/>
        <v>0</v>
      </c>
      <c r="BG170" s="135">
        <f t="shared" si="16"/>
        <v>0</v>
      </c>
      <c r="BH170" s="135">
        <f t="shared" si="17"/>
        <v>0</v>
      </c>
      <c r="BI170" s="135">
        <f t="shared" si="18"/>
        <v>0</v>
      </c>
      <c r="BJ170" s="13" t="s">
        <v>20</v>
      </c>
      <c r="BK170" s="135">
        <f t="shared" si="19"/>
        <v>0</v>
      </c>
      <c r="BL170" s="13" t="s">
        <v>138</v>
      </c>
      <c r="BM170" s="13" t="s">
        <v>311</v>
      </c>
    </row>
    <row r="171" spans="2:65" s="1" customFormat="1" ht="22.5" customHeight="1">
      <c r="B171" s="126"/>
      <c r="C171" s="136" t="s">
        <v>312</v>
      </c>
      <c r="D171" s="136" t="s">
        <v>153</v>
      </c>
      <c r="E171" s="137" t="s">
        <v>313</v>
      </c>
      <c r="F171" s="196" t="s">
        <v>314</v>
      </c>
      <c r="G171" s="197"/>
      <c r="H171" s="197"/>
      <c r="I171" s="197"/>
      <c r="J171" s="138" t="s">
        <v>188</v>
      </c>
      <c r="K171" s="139">
        <v>200</v>
      </c>
      <c r="L171" s="198">
        <v>0</v>
      </c>
      <c r="M171" s="197"/>
      <c r="N171" s="198">
        <f t="shared" si="10"/>
        <v>0</v>
      </c>
      <c r="O171" s="194"/>
      <c r="P171" s="194"/>
      <c r="Q171" s="194"/>
      <c r="R171" s="131"/>
      <c r="T171" s="132" t="s">
        <v>3</v>
      </c>
      <c r="U171" s="36" t="s">
        <v>43</v>
      </c>
      <c r="V171" s="133">
        <v>0</v>
      </c>
      <c r="W171" s="133">
        <f t="shared" si="11"/>
        <v>0</v>
      </c>
      <c r="X171" s="133">
        <v>0.0149</v>
      </c>
      <c r="Y171" s="133">
        <f t="shared" si="12"/>
        <v>2.98</v>
      </c>
      <c r="Z171" s="133">
        <v>0</v>
      </c>
      <c r="AA171" s="134">
        <f t="shared" si="13"/>
        <v>0</v>
      </c>
      <c r="AR171" s="13" t="s">
        <v>156</v>
      </c>
      <c r="AT171" s="13" t="s">
        <v>153</v>
      </c>
      <c r="AU171" s="13" t="s">
        <v>88</v>
      </c>
      <c r="AY171" s="13" t="s">
        <v>121</v>
      </c>
      <c r="BE171" s="135">
        <f t="shared" si="14"/>
        <v>0</v>
      </c>
      <c r="BF171" s="135">
        <f t="shared" si="15"/>
        <v>0</v>
      </c>
      <c r="BG171" s="135">
        <f t="shared" si="16"/>
        <v>0</v>
      </c>
      <c r="BH171" s="135">
        <f t="shared" si="17"/>
        <v>0</v>
      </c>
      <c r="BI171" s="135">
        <f t="shared" si="18"/>
        <v>0</v>
      </c>
      <c r="BJ171" s="13" t="s">
        <v>20</v>
      </c>
      <c r="BK171" s="135">
        <f t="shared" si="19"/>
        <v>0</v>
      </c>
      <c r="BL171" s="13" t="s">
        <v>138</v>
      </c>
      <c r="BM171" s="13" t="s">
        <v>315</v>
      </c>
    </row>
    <row r="172" spans="2:65" s="1" customFormat="1" ht="22.5" customHeight="1">
      <c r="B172" s="126"/>
      <c r="C172" s="136" t="s">
        <v>316</v>
      </c>
      <c r="D172" s="136" t="s">
        <v>153</v>
      </c>
      <c r="E172" s="137" t="s">
        <v>317</v>
      </c>
      <c r="F172" s="196" t="s">
        <v>318</v>
      </c>
      <c r="G172" s="197"/>
      <c r="H172" s="197"/>
      <c r="I172" s="197"/>
      <c r="J172" s="138" t="s">
        <v>188</v>
      </c>
      <c r="K172" s="139">
        <v>200</v>
      </c>
      <c r="L172" s="198">
        <v>0</v>
      </c>
      <c r="M172" s="197"/>
      <c r="N172" s="198">
        <f t="shared" si="10"/>
        <v>0</v>
      </c>
      <c r="O172" s="194"/>
      <c r="P172" s="194"/>
      <c r="Q172" s="194"/>
      <c r="R172" s="131"/>
      <c r="T172" s="132" t="s">
        <v>3</v>
      </c>
      <c r="U172" s="36" t="s">
        <v>43</v>
      </c>
      <c r="V172" s="133">
        <v>0</v>
      </c>
      <c r="W172" s="133">
        <f t="shared" si="11"/>
        <v>0</v>
      </c>
      <c r="X172" s="133">
        <v>0.0149</v>
      </c>
      <c r="Y172" s="133">
        <f t="shared" si="12"/>
        <v>2.98</v>
      </c>
      <c r="Z172" s="133">
        <v>0</v>
      </c>
      <c r="AA172" s="134">
        <f t="shared" si="13"/>
        <v>0</v>
      </c>
      <c r="AR172" s="13" t="s">
        <v>156</v>
      </c>
      <c r="AT172" s="13" t="s">
        <v>153</v>
      </c>
      <c r="AU172" s="13" t="s">
        <v>88</v>
      </c>
      <c r="AY172" s="13" t="s">
        <v>121</v>
      </c>
      <c r="BE172" s="135">
        <f t="shared" si="14"/>
        <v>0</v>
      </c>
      <c r="BF172" s="135">
        <f t="shared" si="15"/>
        <v>0</v>
      </c>
      <c r="BG172" s="135">
        <f t="shared" si="16"/>
        <v>0</v>
      </c>
      <c r="BH172" s="135">
        <f t="shared" si="17"/>
        <v>0</v>
      </c>
      <c r="BI172" s="135">
        <f t="shared" si="18"/>
        <v>0</v>
      </c>
      <c r="BJ172" s="13" t="s">
        <v>20</v>
      </c>
      <c r="BK172" s="135">
        <f t="shared" si="19"/>
        <v>0</v>
      </c>
      <c r="BL172" s="13" t="s">
        <v>138</v>
      </c>
      <c r="BM172" s="13" t="s">
        <v>319</v>
      </c>
    </row>
    <row r="173" spans="2:63" s="9" customFormat="1" ht="29.25" customHeight="1">
      <c r="B173" s="115"/>
      <c r="C173" s="116"/>
      <c r="D173" s="125" t="s">
        <v>103</v>
      </c>
      <c r="E173" s="125"/>
      <c r="F173" s="125"/>
      <c r="G173" s="125"/>
      <c r="H173" s="125"/>
      <c r="I173" s="125"/>
      <c r="J173" s="125"/>
      <c r="K173" s="125"/>
      <c r="L173" s="125"/>
      <c r="M173" s="125"/>
      <c r="N173" s="206">
        <f>BK173</f>
        <v>0</v>
      </c>
      <c r="O173" s="207"/>
      <c r="P173" s="207"/>
      <c r="Q173" s="207"/>
      <c r="R173" s="118"/>
      <c r="T173" s="119"/>
      <c r="U173" s="116"/>
      <c r="V173" s="116"/>
      <c r="W173" s="120">
        <f>SUM(W174:W189)</f>
        <v>1129.92</v>
      </c>
      <c r="X173" s="116"/>
      <c r="Y173" s="120">
        <f>SUM(Y174:Y189)</f>
        <v>1.8082099999999999</v>
      </c>
      <c r="Z173" s="116"/>
      <c r="AA173" s="121">
        <f>SUM(AA174:AA189)</f>
        <v>0</v>
      </c>
      <c r="AR173" s="122" t="s">
        <v>88</v>
      </c>
      <c r="AT173" s="123" t="s">
        <v>77</v>
      </c>
      <c r="AU173" s="123" t="s">
        <v>20</v>
      </c>
      <c r="AY173" s="122" t="s">
        <v>121</v>
      </c>
      <c r="BK173" s="124">
        <f>SUM(BK174:BK189)</f>
        <v>0</v>
      </c>
    </row>
    <row r="174" spans="2:65" s="1" customFormat="1" ht="31.5" customHeight="1">
      <c r="B174" s="126"/>
      <c r="C174" s="127" t="s">
        <v>320</v>
      </c>
      <c r="D174" s="127" t="s">
        <v>122</v>
      </c>
      <c r="E174" s="128" t="s">
        <v>321</v>
      </c>
      <c r="F174" s="193" t="s">
        <v>322</v>
      </c>
      <c r="G174" s="194"/>
      <c r="H174" s="194"/>
      <c r="I174" s="194"/>
      <c r="J174" s="129" t="s">
        <v>125</v>
      </c>
      <c r="K174" s="130">
        <v>300</v>
      </c>
      <c r="L174" s="195">
        <v>0</v>
      </c>
      <c r="M174" s="194"/>
      <c r="N174" s="195">
        <f aca="true" t="shared" si="20" ref="N174:N189">ROUND(L174*K174,2)</f>
        <v>0</v>
      </c>
      <c r="O174" s="194"/>
      <c r="P174" s="194"/>
      <c r="Q174" s="194"/>
      <c r="R174" s="131"/>
      <c r="T174" s="132" t="s">
        <v>3</v>
      </c>
      <c r="U174" s="36" t="s">
        <v>43</v>
      </c>
      <c r="V174" s="133">
        <v>0.09</v>
      </c>
      <c r="W174" s="133">
        <f aca="true" t="shared" si="21" ref="W174:W189">V174*K174</f>
        <v>27</v>
      </c>
      <c r="X174" s="133">
        <v>0</v>
      </c>
      <c r="Y174" s="133">
        <f aca="true" t="shared" si="22" ref="Y174:Y189">X174*K174</f>
        <v>0</v>
      </c>
      <c r="Z174" s="133">
        <v>0</v>
      </c>
      <c r="AA174" s="134">
        <f aca="true" t="shared" si="23" ref="AA174:AA189">Z174*K174</f>
        <v>0</v>
      </c>
      <c r="AR174" s="13" t="s">
        <v>138</v>
      </c>
      <c r="AT174" s="13" t="s">
        <v>122</v>
      </c>
      <c r="AU174" s="13" t="s">
        <v>88</v>
      </c>
      <c r="AY174" s="13" t="s">
        <v>121</v>
      </c>
      <c r="BE174" s="135">
        <f aca="true" t="shared" si="24" ref="BE174:BE189">IF(U174="základní",N174,0)</f>
        <v>0</v>
      </c>
      <c r="BF174" s="135">
        <f aca="true" t="shared" si="25" ref="BF174:BF189">IF(U174="snížená",N174,0)</f>
        <v>0</v>
      </c>
      <c r="BG174" s="135">
        <f aca="true" t="shared" si="26" ref="BG174:BG189">IF(U174="zákl. přenesená",N174,0)</f>
        <v>0</v>
      </c>
      <c r="BH174" s="135">
        <f aca="true" t="shared" si="27" ref="BH174:BH189">IF(U174="sníž. přenesená",N174,0)</f>
        <v>0</v>
      </c>
      <c r="BI174" s="135">
        <f aca="true" t="shared" si="28" ref="BI174:BI189">IF(U174="nulová",N174,0)</f>
        <v>0</v>
      </c>
      <c r="BJ174" s="13" t="s">
        <v>20</v>
      </c>
      <c r="BK174" s="135">
        <f aca="true" t="shared" si="29" ref="BK174:BK189">ROUND(L174*K174,2)</f>
        <v>0</v>
      </c>
      <c r="BL174" s="13" t="s">
        <v>138</v>
      </c>
      <c r="BM174" s="13" t="s">
        <v>323</v>
      </c>
    </row>
    <row r="175" spans="2:65" s="1" customFormat="1" ht="22.5" customHeight="1">
      <c r="B175" s="126"/>
      <c r="C175" s="136" t="s">
        <v>324</v>
      </c>
      <c r="D175" s="136" t="s">
        <v>153</v>
      </c>
      <c r="E175" s="137" t="s">
        <v>325</v>
      </c>
      <c r="F175" s="196" t="s">
        <v>326</v>
      </c>
      <c r="G175" s="197"/>
      <c r="H175" s="197"/>
      <c r="I175" s="197"/>
      <c r="J175" s="138" t="s">
        <v>125</v>
      </c>
      <c r="K175" s="139">
        <v>50</v>
      </c>
      <c r="L175" s="198">
        <v>0</v>
      </c>
      <c r="M175" s="197"/>
      <c r="N175" s="198">
        <f t="shared" si="20"/>
        <v>0</v>
      </c>
      <c r="O175" s="194"/>
      <c r="P175" s="194"/>
      <c r="Q175" s="194"/>
      <c r="R175" s="131"/>
      <c r="T175" s="132" t="s">
        <v>3</v>
      </c>
      <c r="U175" s="36" t="s">
        <v>43</v>
      </c>
      <c r="V175" s="133">
        <v>0</v>
      </c>
      <c r="W175" s="133">
        <f t="shared" si="21"/>
        <v>0</v>
      </c>
      <c r="X175" s="133">
        <v>0.000267</v>
      </c>
      <c r="Y175" s="133">
        <f t="shared" si="22"/>
        <v>0.013349999999999999</v>
      </c>
      <c r="Z175" s="133">
        <v>0</v>
      </c>
      <c r="AA175" s="134">
        <f t="shared" si="23"/>
        <v>0</v>
      </c>
      <c r="AR175" s="13" t="s">
        <v>156</v>
      </c>
      <c r="AT175" s="13" t="s">
        <v>153</v>
      </c>
      <c r="AU175" s="13" t="s">
        <v>88</v>
      </c>
      <c r="AY175" s="13" t="s">
        <v>121</v>
      </c>
      <c r="BE175" s="135">
        <f t="shared" si="24"/>
        <v>0</v>
      </c>
      <c r="BF175" s="135">
        <f t="shared" si="25"/>
        <v>0</v>
      </c>
      <c r="BG175" s="135">
        <f t="shared" si="26"/>
        <v>0</v>
      </c>
      <c r="BH175" s="135">
        <f t="shared" si="27"/>
        <v>0</v>
      </c>
      <c r="BI175" s="135">
        <f t="shared" si="28"/>
        <v>0</v>
      </c>
      <c r="BJ175" s="13" t="s">
        <v>20</v>
      </c>
      <c r="BK175" s="135">
        <f t="shared" si="29"/>
        <v>0</v>
      </c>
      <c r="BL175" s="13" t="s">
        <v>138</v>
      </c>
      <c r="BM175" s="13" t="s">
        <v>327</v>
      </c>
    </row>
    <row r="176" spans="2:65" s="1" customFormat="1" ht="22.5" customHeight="1">
      <c r="B176" s="126"/>
      <c r="C176" s="136" t="s">
        <v>328</v>
      </c>
      <c r="D176" s="136" t="s">
        <v>153</v>
      </c>
      <c r="E176" s="137" t="s">
        <v>329</v>
      </c>
      <c r="F176" s="196" t="s">
        <v>330</v>
      </c>
      <c r="G176" s="197"/>
      <c r="H176" s="197"/>
      <c r="I176" s="197"/>
      <c r="J176" s="138" t="s">
        <v>125</v>
      </c>
      <c r="K176" s="139">
        <v>50</v>
      </c>
      <c r="L176" s="198">
        <v>0</v>
      </c>
      <c r="M176" s="197"/>
      <c r="N176" s="198">
        <f t="shared" si="20"/>
        <v>0</v>
      </c>
      <c r="O176" s="194"/>
      <c r="P176" s="194"/>
      <c r="Q176" s="194"/>
      <c r="R176" s="131"/>
      <c r="T176" s="132" t="s">
        <v>3</v>
      </c>
      <c r="U176" s="36" t="s">
        <v>43</v>
      </c>
      <c r="V176" s="133">
        <v>0</v>
      </c>
      <c r="W176" s="133">
        <f t="shared" si="21"/>
        <v>0</v>
      </c>
      <c r="X176" s="133">
        <v>0.000178</v>
      </c>
      <c r="Y176" s="133">
        <f t="shared" si="22"/>
        <v>0.0089</v>
      </c>
      <c r="Z176" s="133">
        <v>0</v>
      </c>
      <c r="AA176" s="134">
        <f t="shared" si="23"/>
        <v>0</v>
      </c>
      <c r="AR176" s="13" t="s">
        <v>156</v>
      </c>
      <c r="AT176" s="13" t="s">
        <v>153</v>
      </c>
      <c r="AU176" s="13" t="s">
        <v>88</v>
      </c>
      <c r="AY176" s="13" t="s">
        <v>121</v>
      </c>
      <c r="BE176" s="135">
        <f t="shared" si="24"/>
        <v>0</v>
      </c>
      <c r="BF176" s="135">
        <f t="shared" si="25"/>
        <v>0</v>
      </c>
      <c r="BG176" s="135">
        <f t="shared" si="26"/>
        <v>0</v>
      </c>
      <c r="BH176" s="135">
        <f t="shared" si="27"/>
        <v>0</v>
      </c>
      <c r="BI176" s="135">
        <f t="shared" si="28"/>
        <v>0</v>
      </c>
      <c r="BJ176" s="13" t="s">
        <v>20</v>
      </c>
      <c r="BK176" s="135">
        <f t="shared" si="29"/>
        <v>0</v>
      </c>
      <c r="BL176" s="13" t="s">
        <v>138</v>
      </c>
      <c r="BM176" s="13" t="s">
        <v>331</v>
      </c>
    </row>
    <row r="177" spans="2:65" s="1" customFormat="1" ht="22.5" customHeight="1">
      <c r="B177" s="126"/>
      <c r="C177" s="136" t="s">
        <v>332</v>
      </c>
      <c r="D177" s="136" t="s">
        <v>153</v>
      </c>
      <c r="E177" s="137" t="s">
        <v>333</v>
      </c>
      <c r="F177" s="196" t="s">
        <v>334</v>
      </c>
      <c r="G177" s="197"/>
      <c r="H177" s="197"/>
      <c r="I177" s="197"/>
      <c r="J177" s="138" t="s">
        <v>125</v>
      </c>
      <c r="K177" s="139">
        <v>200</v>
      </c>
      <c r="L177" s="198">
        <v>0</v>
      </c>
      <c r="M177" s="197"/>
      <c r="N177" s="198">
        <f t="shared" si="20"/>
        <v>0</v>
      </c>
      <c r="O177" s="194"/>
      <c r="P177" s="194"/>
      <c r="Q177" s="194"/>
      <c r="R177" s="131"/>
      <c r="T177" s="132" t="s">
        <v>3</v>
      </c>
      <c r="U177" s="36" t="s">
        <v>43</v>
      </c>
      <c r="V177" s="133">
        <v>0</v>
      </c>
      <c r="W177" s="133">
        <f t="shared" si="21"/>
        <v>0</v>
      </c>
      <c r="X177" s="133">
        <v>6.4E-05</v>
      </c>
      <c r="Y177" s="133">
        <f t="shared" si="22"/>
        <v>0.012799999999999999</v>
      </c>
      <c r="Z177" s="133">
        <v>0</v>
      </c>
      <c r="AA177" s="134">
        <f t="shared" si="23"/>
        <v>0</v>
      </c>
      <c r="AR177" s="13" t="s">
        <v>156</v>
      </c>
      <c r="AT177" s="13" t="s">
        <v>153</v>
      </c>
      <c r="AU177" s="13" t="s">
        <v>88</v>
      </c>
      <c r="AY177" s="13" t="s">
        <v>121</v>
      </c>
      <c r="BE177" s="135">
        <f t="shared" si="24"/>
        <v>0</v>
      </c>
      <c r="BF177" s="135">
        <f t="shared" si="25"/>
        <v>0</v>
      </c>
      <c r="BG177" s="135">
        <f t="shared" si="26"/>
        <v>0</v>
      </c>
      <c r="BH177" s="135">
        <f t="shared" si="27"/>
        <v>0</v>
      </c>
      <c r="BI177" s="135">
        <f t="shared" si="28"/>
        <v>0</v>
      </c>
      <c r="BJ177" s="13" t="s">
        <v>20</v>
      </c>
      <c r="BK177" s="135">
        <f t="shared" si="29"/>
        <v>0</v>
      </c>
      <c r="BL177" s="13" t="s">
        <v>138</v>
      </c>
      <c r="BM177" s="13" t="s">
        <v>335</v>
      </c>
    </row>
    <row r="178" spans="2:65" s="1" customFormat="1" ht="31.5" customHeight="1">
      <c r="B178" s="126"/>
      <c r="C178" s="127" t="s">
        <v>336</v>
      </c>
      <c r="D178" s="127" t="s">
        <v>122</v>
      </c>
      <c r="E178" s="128" t="s">
        <v>337</v>
      </c>
      <c r="F178" s="193" t="s">
        <v>338</v>
      </c>
      <c r="G178" s="194"/>
      <c r="H178" s="194"/>
      <c r="I178" s="194"/>
      <c r="J178" s="129" t="s">
        <v>125</v>
      </c>
      <c r="K178" s="130">
        <v>5000</v>
      </c>
      <c r="L178" s="195">
        <v>0</v>
      </c>
      <c r="M178" s="194"/>
      <c r="N178" s="195">
        <f t="shared" si="20"/>
        <v>0</v>
      </c>
      <c r="O178" s="194"/>
      <c r="P178" s="194"/>
      <c r="Q178" s="194"/>
      <c r="R178" s="131"/>
      <c r="T178" s="132" t="s">
        <v>3</v>
      </c>
      <c r="U178" s="36" t="s">
        <v>43</v>
      </c>
      <c r="V178" s="133">
        <v>0.09</v>
      </c>
      <c r="W178" s="133">
        <f t="shared" si="21"/>
        <v>450</v>
      </c>
      <c r="X178" s="133">
        <v>0</v>
      </c>
      <c r="Y178" s="133">
        <f t="shared" si="22"/>
        <v>0</v>
      </c>
      <c r="Z178" s="133">
        <v>0</v>
      </c>
      <c r="AA178" s="134">
        <f t="shared" si="23"/>
        <v>0</v>
      </c>
      <c r="AR178" s="13" t="s">
        <v>138</v>
      </c>
      <c r="AT178" s="13" t="s">
        <v>122</v>
      </c>
      <c r="AU178" s="13" t="s">
        <v>88</v>
      </c>
      <c r="AY178" s="13" t="s">
        <v>121</v>
      </c>
      <c r="BE178" s="135">
        <f t="shared" si="24"/>
        <v>0</v>
      </c>
      <c r="BF178" s="135">
        <f t="shared" si="25"/>
        <v>0</v>
      </c>
      <c r="BG178" s="135">
        <f t="shared" si="26"/>
        <v>0</v>
      </c>
      <c r="BH178" s="135">
        <f t="shared" si="27"/>
        <v>0</v>
      </c>
      <c r="BI178" s="135">
        <f t="shared" si="28"/>
        <v>0</v>
      </c>
      <c r="BJ178" s="13" t="s">
        <v>20</v>
      </c>
      <c r="BK178" s="135">
        <f t="shared" si="29"/>
        <v>0</v>
      </c>
      <c r="BL178" s="13" t="s">
        <v>138</v>
      </c>
      <c r="BM178" s="13" t="s">
        <v>339</v>
      </c>
    </row>
    <row r="179" spans="2:65" s="1" customFormat="1" ht="31.5" customHeight="1">
      <c r="B179" s="126"/>
      <c r="C179" s="136" t="s">
        <v>340</v>
      </c>
      <c r="D179" s="136" t="s">
        <v>153</v>
      </c>
      <c r="E179" s="137" t="s">
        <v>341</v>
      </c>
      <c r="F179" s="196" t="s">
        <v>342</v>
      </c>
      <c r="G179" s="197"/>
      <c r="H179" s="197"/>
      <c r="I179" s="197"/>
      <c r="J179" s="138" t="s">
        <v>125</v>
      </c>
      <c r="K179" s="139">
        <v>5000</v>
      </c>
      <c r="L179" s="198">
        <v>0</v>
      </c>
      <c r="M179" s="197"/>
      <c r="N179" s="198">
        <f t="shared" si="20"/>
        <v>0</v>
      </c>
      <c r="O179" s="194"/>
      <c r="P179" s="194"/>
      <c r="Q179" s="194"/>
      <c r="R179" s="131"/>
      <c r="T179" s="132" t="s">
        <v>3</v>
      </c>
      <c r="U179" s="36" t="s">
        <v>43</v>
      </c>
      <c r="V179" s="133">
        <v>0</v>
      </c>
      <c r="W179" s="133">
        <f t="shared" si="21"/>
        <v>0</v>
      </c>
      <c r="X179" s="133">
        <v>9.7E-05</v>
      </c>
      <c r="Y179" s="133">
        <f t="shared" si="22"/>
        <v>0.485</v>
      </c>
      <c r="Z179" s="133">
        <v>0</v>
      </c>
      <c r="AA179" s="134">
        <f t="shared" si="23"/>
        <v>0</v>
      </c>
      <c r="AR179" s="13" t="s">
        <v>156</v>
      </c>
      <c r="AT179" s="13" t="s">
        <v>153</v>
      </c>
      <c r="AU179" s="13" t="s">
        <v>88</v>
      </c>
      <c r="AY179" s="13" t="s">
        <v>121</v>
      </c>
      <c r="BE179" s="135">
        <f t="shared" si="24"/>
        <v>0</v>
      </c>
      <c r="BF179" s="135">
        <f t="shared" si="25"/>
        <v>0</v>
      </c>
      <c r="BG179" s="135">
        <f t="shared" si="26"/>
        <v>0</v>
      </c>
      <c r="BH179" s="135">
        <f t="shared" si="27"/>
        <v>0</v>
      </c>
      <c r="BI179" s="135">
        <f t="shared" si="28"/>
        <v>0</v>
      </c>
      <c r="BJ179" s="13" t="s">
        <v>20</v>
      </c>
      <c r="BK179" s="135">
        <f t="shared" si="29"/>
        <v>0</v>
      </c>
      <c r="BL179" s="13" t="s">
        <v>138</v>
      </c>
      <c r="BM179" s="13" t="s">
        <v>343</v>
      </c>
    </row>
    <row r="180" spans="2:65" s="1" customFormat="1" ht="31.5" customHeight="1">
      <c r="B180" s="126"/>
      <c r="C180" s="127" t="s">
        <v>344</v>
      </c>
      <c r="D180" s="127" t="s">
        <v>122</v>
      </c>
      <c r="E180" s="128" t="s">
        <v>345</v>
      </c>
      <c r="F180" s="193" t="s">
        <v>338</v>
      </c>
      <c r="G180" s="194"/>
      <c r="H180" s="194"/>
      <c r="I180" s="194"/>
      <c r="J180" s="129" t="s">
        <v>125</v>
      </c>
      <c r="K180" s="130">
        <v>3000</v>
      </c>
      <c r="L180" s="195">
        <v>0</v>
      </c>
      <c r="M180" s="194"/>
      <c r="N180" s="195">
        <f t="shared" si="20"/>
        <v>0</v>
      </c>
      <c r="O180" s="194"/>
      <c r="P180" s="194"/>
      <c r="Q180" s="194"/>
      <c r="R180" s="131"/>
      <c r="T180" s="132" t="s">
        <v>3</v>
      </c>
      <c r="U180" s="36" t="s">
        <v>43</v>
      </c>
      <c r="V180" s="133">
        <v>0.09</v>
      </c>
      <c r="W180" s="133">
        <f t="shared" si="21"/>
        <v>270</v>
      </c>
      <c r="X180" s="133">
        <v>0</v>
      </c>
      <c r="Y180" s="133">
        <f t="shared" si="22"/>
        <v>0</v>
      </c>
      <c r="Z180" s="133">
        <v>0</v>
      </c>
      <c r="AA180" s="134">
        <f t="shared" si="23"/>
        <v>0</v>
      </c>
      <c r="AR180" s="13" t="s">
        <v>138</v>
      </c>
      <c r="AT180" s="13" t="s">
        <v>122</v>
      </c>
      <c r="AU180" s="13" t="s">
        <v>88</v>
      </c>
      <c r="AY180" s="13" t="s">
        <v>121</v>
      </c>
      <c r="BE180" s="135">
        <f t="shared" si="24"/>
        <v>0</v>
      </c>
      <c r="BF180" s="135">
        <f t="shared" si="25"/>
        <v>0</v>
      </c>
      <c r="BG180" s="135">
        <f t="shared" si="26"/>
        <v>0</v>
      </c>
      <c r="BH180" s="135">
        <f t="shared" si="27"/>
        <v>0</v>
      </c>
      <c r="BI180" s="135">
        <f t="shared" si="28"/>
        <v>0</v>
      </c>
      <c r="BJ180" s="13" t="s">
        <v>20</v>
      </c>
      <c r="BK180" s="135">
        <f t="shared" si="29"/>
        <v>0</v>
      </c>
      <c r="BL180" s="13" t="s">
        <v>138</v>
      </c>
      <c r="BM180" s="13" t="s">
        <v>346</v>
      </c>
    </row>
    <row r="181" spans="2:65" s="1" customFormat="1" ht="31.5" customHeight="1">
      <c r="B181" s="126"/>
      <c r="C181" s="136" t="s">
        <v>347</v>
      </c>
      <c r="D181" s="136" t="s">
        <v>153</v>
      </c>
      <c r="E181" s="137" t="s">
        <v>348</v>
      </c>
      <c r="F181" s="196" t="s">
        <v>349</v>
      </c>
      <c r="G181" s="197"/>
      <c r="H181" s="197"/>
      <c r="I181" s="197"/>
      <c r="J181" s="138" t="s">
        <v>125</v>
      </c>
      <c r="K181" s="139">
        <v>3000</v>
      </c>
      <c r="L181" s="198">
        <v>0</v>
      </c>
      <c r="M181" s="197"/>
      <c r="N181" s="198">
        <f t="shared" si="20"/>
        <v>0</v>
      </c>
      <c r="O181" s="194"/>
      <c r="P181" s="194"/>
      <c r="Q181" s="194"/>
      <c r="R181" s="131"/>
      <c r="T181" s="132" t="s">
        <v>3</v>
      </c>
      <c r="U181" s="36" t="s">
        <v>43</v>
      </c>
      <c r="V181" s="133">
        <v>0</v>
      </c>
      <c r="W181" s="133">
        <f t="shared" si="21"/>
        <v>0</v>
      </c>
      <c r="X181" s="133">
        <v>0.000167</v>
      </c>
      <c r="Y181" s="133">
        <f t="shared" si="22"/>
        <v>0.501</v>
      </c>
      <c r="Z181" s="133">
        <v>0</v>
      </c>
      <c r="AA181" s="134">
        <f t="shared" si="23"/>
        <v>0</v>
      </c>
      <c r="AR181" s="13" t="s">
        <v>156</v>
      </c>
      <c r="AT181" s="13" t="s">
        <v>153</v>
      </c>
      <c r="AU181" s="13" t="s">
        <v>88</v>
      </c>
      <c r="AY181" s="13" t="s">
        <v>121</v>
      </c>
      <c r="BE181" s="135">
        <f t="shared" si="24"/>
        <v>0</v>
      </c>
      <c r="BF181" s="135">
        <f t="shared" si="25"/>
        <v>0</v>
      </c>
      <c r="BG181" s="135">
        <f t="shared" si="26"/>
        <v>0</v>
      </c>
      <c r="BH181" s="135">
        <f t="shared" si="27"/>
        <v>0</v>
      </c>
      <c r="BI181" s="135">
        <f t="shared" si="28"/>
        <v>0</v>
      </c>
      <c r="BJ181" s="13" t="s">
        <v>20</v>
      </c>
      <c r="BK181" s="135">
        <f t="shared" si="29"/>
        <v>0</v>
      </c>
      <c r="BL181" s="13" t="s">
        <v>138</v>
      </c>
      <c r="BM181" s="13" t="s">
        <v>350</v>
      </c>
    </row>
    <row r="182" spans="2:65" s="1" customFormat="1" ht="31.5" customHeight="1">
      <c r="B182" s="126"/>
      <c r="C182" s="127" t="s">
        <v>351</v>
      </c>
      <c r="D182" s="127" t="s">
        <v>122</v>
      </c>
      <c r="E182" s="128" t="s">
        <v>352</v>
      </c>
      <c r="F182" s="193" t="s">
        <v>338</v>
      </c>
      <c r="G182" s="194"/>
      <c r="H182" s="194"/>
      <c r="I182" s="194"/>
      <c r="J182" s="129" t="s">
        <v>125</v>
      </c>
      <c r="K182" s="130">
        <v>3900</v>
      </c>
      <c r="L182" s="195">
        <v>0</v>
      </c>
      <c r="M182" s="194"/>
      <c r="N182" s="195">
        <f t="shared" si="20"/>
        <v>0</v>
      </c>
      <c r="O182" s="194"/>
      <c r="P182" s="194"/>
      <c r="Q182" s="194"/>
      <c r="R182" s="131"/>
      <c r="T182" s="132" t="s">
        <v>3</v>
      </c>
      <c r="U182" s="36" t="s">
        <v>43</v>
      </c>
      <c r="V182" s="133">
        <v>0.09</v>
      </c>
      <c r="W182" s="133">
        <f t="shared" si="21"/>
        <v>351</v>
      </c>
      <c r="X182" s="133">
        <v>0</v>
      </c>
      <c r="Y182" s="133">
        <f t="shared" si="22"/>
        <v>0</v>
      </c>
      <c r="Z182" s="133">
        <v>0</v>
      </c>
      <c r="AA182" s="134">
        <f t="shared" si="23"/>
        <v>0</v>
      </c>
      <c r="AR182" s="13" t="s">
        <v>138</v>
      </c>
      <c r="AT182" s="13" t="s">
        <v>122</v>
      </c>
      <c r="AU182" s="13" t="s">
        <v>88</v>
      </c>
      <c r="AY182" s="13" t="s">
        <v>121</v>
      </c>
      <c r="BE182" s="135">
        <f t="shared" si="24"/>
        <v>0</v>
      </c>
      <c r="BF182" s="135">
        <f t="shared" si="25"/>
        <v>0</v>
      </c>
      <c r="BG182" s="135">
        <f t="shared" si="26"/>
        <v>0</v>
      </c>
      <c r="BH182" s="135">
        <f t="shared" si="27"/>
        <v>0</v>
      </c>
      <c r="BI182" s="135">
        <f t="shared" si="28"/>
        <v>0</v>
      </c>
      <c r="BJ182" s="13" t="s">
        <v>20</v>
      </c>
      <c r="BK182" s="135">
        <f t="shared" si="29"/>
        <v>0</v>
      </c>
      <c r="BL182" s="13" t="s">
        <v>138</v>
      </c>
      <c r="BM182" s="13" t="s">
        <v>353</v>
      </c>
    </row>
    <row r="183" spans="2:65" s="1" customFormat="1" ht="31.5" customHeight="1">
      <c r="B183" s="126"/>
      <c r="C183" s="136" t="s">
        <v>354</v>
      </c>
      <c r="D183" s="136" t="s">
        <v>153</v>
      </c>
      <c r="E183" s="137" t="s">
        <v>355</v>
      </c>
      <c r="F183" s="196" t="s">
        <v>356</v>
      </c>
      <c r="G183" s="197"/>
      <c r="H183" s="197"/>
      <c r="I183" s="197"/>
      <c r="J183" s="138" t="s">
        <v>125</v>
      </c>
      <c r="K183" s="139">
        <v>3900</v>
      </c>
      <c r="L183" s="198">
        <v>0</v>
      </c>
      <c r="M183" s="197"/>
      <c r="N183" s="198">
        <f t="shared" si="20"/>
        <v>0</v>
      </c>
      <c r="O183" s="194"/>
      <c r="P183" s="194"/>
      <c r="Q183" s="194"/>
      <c r="R183" s="131"/>
      <c r="T183" s="132" t="s">
        <v>3</v>
      </c>
      <c r="U183" s="36" t="s">
        <v>43</v>
      </c>
      <c r="V183" s="133">
        <v>0</v>
      </c>
      <c r="W183" s="133">
        <f t="shared" si="21"/>
        <v>0</v>
      </c>
      <c r="X183" s="133">
        <v>0.000164</v>
      </c>
      <c r="Y183" s="133">
        <f t="shared" si="22"/>
        <v>0.6396000000000001</v>
      </c>
      <c r="Z183" s="133">
        <v>0</v>
      </c>
      <c r="AA183" s="134">
        <f t="shared" si="23"/>
        <v>0</v>
      </c>
      <c r="AR183" s="13" t="s">
        <v>156</v>
      </c>
      <c r="AT183" s="13" t="s">
        <v>153</v>
      </c>
      <c r="AU183" s="13" t="s">
        <v>88</v>
      </c>
      <c r="AY183" s="13" t="s">
        <v>121</v>
      </c>
      <c r="BE183" s="135">
        <f t="shared" si="24"/>
        <v>0</v>
      </c>
      <c r="BF183" s="135">
        <f t="shared" si="25"/>
        <v>0</v>
      </c>
      <c r="BG183" s="135">
        <f t="shared" si="26"/>
        <v>0</v>
      </c>
      <c r="BH183" s="135">
        <f t="shared" si="27"/>
        <v>0</v>
      </c>
      <c r="BI183" s="135">
        <f t="shared" si="28"/>
        <v>0</v>
      </c>
      <c r="BJ183" s="13" t="s">
        <v>20</v>
      </c>
      <c r="BK183" s="135">
        <f t="shared" si="29"/>
        <v>0</v>
      </c>
      <c r="BL183" s="13" t="s">
        <v>138</v>
      </c>
      <c r="BM183" s="13" t="s">
        <v>357</v>
      </c>
    </row>
    <row r="184" spans="2:65" s="1" customFormat="1" ht="31.5" customHeight="1">
      <c r="B184" s="126"/>
      <c r="C184" s="127" t="s">
        <v>358</v>
      </c>
      <c r="D184" s="127" t="s">
        <v>122</v>
      </c>
      <c r="E184" s="128" t="s">
        <v>359</v>
      </c>
      <c r="F184" s="193" t="s">
        <v>360</v>
      </c>
      <c r="G184" s="194"/>
      <c r="H184" s="194"/>
      <c r="I184" s="194"/>
      <c r="J184" s="129" t="s">
        <v>125</v>
      </c>
      <c r="K184" s="130">
        <v>200</v>
      </c>
      <c r="L184" s="195">
        <v>0</v>
      </c>
      <c r="M184" s="194"/>
      <c r="N184" s="195">
        <f t="shared" si="20"/>
        <v>0</v>
      </c>
      <c r="O184" s="194"/>
      <c r="P184" s="194"/>
      <c r="Q184" s="194"/>
      <c r="R184" s="131"/>
      <c r="T184" s="132" t="s">
        <v>3</v>
      </c>
      <c r="U184" s="36" t="s">
        <v>43</v>
      </c>
      <c r="V184" s="133">
        <v>0.096</v>
      </c>
      <c r="W184" s="133">
        <f t="shared" si="21"/>
        <v>19.2</v>
      </c>
      <c r="X184" s="133">
        <v>0</v>
      </c>
      <c r="Y184" s="133">
        <f t="shared" si="22"/>
        <v>0</v>
      </c>
      <c r="Z184" s="133">
        <v>0</v>
      </c>
      <c r="AA184" s="134">
        <f t="shared" si="23"/>
        <v>0</v>
      </c>
      <c r="AR184" s="13" t="s">
        <v>138</v>
      </c>
      <c r="AT184" s="13" t="s">
        <v>122</v>
      </c>
      <c r="AU184" s="13" t="s">
        <v>88</v>
      </c>
      <c r="AY184" s="13" t="s">
        <v>121</v>
      </c>
      <c r="BE184" s="135">
        <f t="shared" si="24"/>
        <v>0</v>
      </c>
      <c r="BF184" s="135">
        <f t="shared" si="25"/>
        <v>0</v>
      </c>
      <c r="BG184" s="135">
        <f t="shared" si="26"/>
        <v>0</v>
      </c>
      <c r="BH184" s="135">
        <f t="shared" si="27"/>
        <v>0</v>
      </c>
      <c r="BI184" s="135">
        <f t="shared" si="28"/>
        <v>0</v>
      </c>
      <c r="BJ184" s="13" t="s">
        <v>20</v>
      </c>
      <c r="BK184" s="135">
        <f t="shared" si="29"/>
        <v>0</v>
      </c>
      <c r="BL184" s="13" t="s">
        <v>138</v>
      </c>
      <c r="BM184" s="13" t="s">
        <v>361</v>
      </c>
    </row>
    <row r="185" spans="2:65" s="1" customFormat="1" ht="31.5" customHeight="1">
      <c r="B185" s="126"/>
      <c r="C185" s="136" t="s">
        <v>362</v>
      </c>
      <c r="D185" s="136" t="s">
        <v>153</v>
      </c>
      <c r="E185" s="137" t="s">
        <v>363</v>
      </c>
      <c r="F185" s="196" t="s">
        <v>364</v>
      </c>
      <c r="G185" s="197"/>
      <c r="H185" s="197"/>
      <c r="I185" s="197"/>
      <c r="J185" s="138" t="s">
        <v>125</v>
      </c>
      <c r="K185" s="139">
        <v>200</v>
      </c>
      <c r="L185" s="198">
        <v>0</v>
      </c>
      <c r="M185" s="197"/>
      <c r="N185" s="198">
        <f t="shared" si="20"/>
        <v>0</v>
      </c>
      <c r="O185" s="194"/>
      <c r="P185" s="194"/>
      <c r="Q185" s="194"/>
      <c r="R185" s="131"/>
      <c r="T185" s="132" t="s">
        <v>3</v>
      </c>
      <c r="U185" s="36" t="s">
        <v>43</v>
      </c>
      <c r="V185" s="133">
        <v>0</v>
      </c>
      <c r="W185" s="133">
        <f t="shared" si="21"/>
        <v>0</v>
      </c>
      <c r="X185" s="133">
        <v>0.000527</v>
      </c>
      <c r="Y185" s="133">
        <f t="shared" si="22"/>
        <v>0.10540000000000001</v>
      </c>
      <c r="Z185" s="133">
        <v>0</v>
      </c>
      <c r="AA185" s="134">
        <f t="shared" si="23"/>
        <v>0</v>
      </c>
      <c r="AR185" s="13" t="s">
        <v>156</v>
      </c>
      <c r="AT185" s="13" t="s">
        <v>153</v>
      </c>
      <c r="AU185" s="13" t="s">
        <v>88</v>
      </c>
      <c r="AY185" s="13" t="s">
        <v>121</v>
      </c>
      <c r="BE185" s="135">
        <f t="shared" si="24"/>
        <v>0</v>
      </c>
      <c r="BF185" s="135">
        <f t="shared" si="25"/>
        <v>0</v>
      </c>
      <c r="BG185" s="135">
        <f t="shared" si="26"/>
        <v>0</v>
      </c>
      <c r="BH185" s="135">
        <f t="shared" si="27"/>
        <v>0</v>
      </c>
      <c r="BI185" s="135">
        <f t="shared" si="28"/>
        <v>0</v>
      </c>
      <c r="BJ185" s="13" t="s">
        <v>20</v>
      </c>
      <c r="BK185" s="135">
        <f t="shared" si="29"/>
        <v>0</v>
      </c>
      <c r="BL185" s="13" t="s">
        <v>138</v>
      </c>
      <c r="BM185" s="13" t="s">
        <v>365</v>
      </c>
    </row>
    <row r="186" spans="2:65" s="1" customFormat="1" ht="31.5" customHeight="1">
      <c r="B186" s="126"/>
      <c r="C186" s="127" t="s">
        <v>366</v>
      </c>
      <c r="D186" s="127" t="s">
        <v>122</v>
      </c>
      <c r="E186" s="128" t="s">
        <v>367</v>
      </c>
      <c r="F186" s="193" t="s">
        <v>368</v>
      </c>
      <c r="G186" s="194"/>
      <c r="H186" s="194"/>
      <c r="I186" s="194"/>
      <c r="J186" s="129" t="s">
        <v>125</v>
      </c>
      <c r="K186" s="130">
        <v>20</v>
      </c>
      <c r="L186" s="195">
        <v>0</v>
      </c>
      <c r="M186" s="194"/>
      <c r="N186" s="195">
        <f t="shared" si="20"/>
        <v>0</v>
      </c>
      <c r="O186" s="194"/>
      <c r="P186" s="194"/>
      <c r="Q186" s="194"/>
      <c r="R186" s="131"/>
      <c r="T186" s="132" t="s">
        <v>3</v>
      </c>
      <c r="U186" s="36" t="s">
        <v>43</v>
      </c>
      <c r="V186" s="133">
        <v>0.126</v>
      </c>
      <c r="W186" s="133">
        <f t="shared" si="21"/>
        <v>2.52</v>
      </c>
      <c r="X186" s="133">
        <v>0</v>
      </c>
      <c r="Y186" s="133">
        <f t="shared" si="22"/>
        <v>0</v>
      </c>
      <c r="Z186" s="133">
        <v>0</v>
      </c>
      <c r="AA186" s="134">
        <f t="shared" si="23"/>
        <v>0</v>
      </c>
      <c r="AR186" s="13" t="s">
        <v>138</v>
      </c>
      <c r="AT186" s="13" t="s">
        <v>122</v>
      </c>
      <c r="AU186" s="13" t="s">
        <v>88</v>
      </c>
      <c r="AY186" s="13" t="s">
        <v>121</v>
      </c>
      <c r="BE186" s="135">
        <f t="shared" si="24"/>
        <v>0</v>
      </c>
      <c r="BF186" s="135">
        <f t="shared" si="25"/>
        <v>0</v>
      </c>
      <c r="BG186" s="135">
        <f t="shared" si="26"/>
        <v>0</v>
      </c>
      <c r="BH186" s="135">
        <f t="shared" si="27"/>
        <v>0</v>
      </c>
      <c r="BI186" s="135">
        <f t="shared" si="28"/>
        <v>0</v>
      </c>
      <c r="BJ186" s="13" t="s">
        <v>20</v>
      </c>
      <c r="BK186" s="135">
        <f t="shared" si="29"/>
        <v>0</v>
      </c>
      <c r="BL186" s="13" t="s">
        <v>138</v>
      </c>
      <c r="BM186" s="13" t="s">
        <v>369</v>
      </c>
    </row>
    <row r="187" spans="2:65" s="1" customFormat="1" ht="31.5" customHeight="1">
      <c r="B187" s="126"/>
      <c r="C187" s="136" t="s">
        <v>370</v>
      </c>
      <c r="D187" s="136" t="s">
        <v>153</v>
      </c>
      <c r="E187" s="137" t="s">
        <v>371</v>
      </c>
      <c r="F187" s="196" t="s">
        <v>372</v>
      </c>
      <c r="G187" s="197"/>
      <c r="H187" s="197"/>
      <c r="I187" s="197"/>
      <c r="J187" s="138" t="s">
        <v>125</v>
      </c>
      <c r="K187" s="139">
        <v>20</v>
      </c>
      <c r="L187" s="198">
        <v>0</v>
      </c>
      <c r="M187" s="197"/>
      <c r="N187" s="198">
        <f t="shared" si="20"/>
        <v>0</v>
      </c>
      <c r="O187" s="194"/>
      <c r="P187" s="194"/>
      <c r="Q187" s="194"/>
      <c r="R187" s="131"/>
      <c r="T187" s="132" t="s">
        <v>3</v>
      </c>
      <c r="U187" s="36" t="s">
        <v>43</v>
      </c>
      <c r="V187" s="133">
        <v>0</v>
      </c>
      <c r="W187" s="133">
        <f t="shared" si="21"/>
        <v>0</v>
      </c>
      <c r="X187" s="133">
        <v>0.000527</v>
      </c>
      <c r="Y187" s="133">
        <f t="shared" si="22"/>
        <v>0.01054</v>
      </c>
      <c r="Z187" s="133">
        <v>0</v>
      </c>
      <c r="AA187" s="134">
        <f t="shared" si="23"/>
        <v>0</v>
      </c>
      <c r="AR187" s="13" t="s">
        <v>156</v>
      </c>
      <c r="AT187" s="13" t="s">
        <v>153</v>
      </c>
      <c r="AU187" s="13" t="s">
        <v>88</v>
      </c>
      <c r="AY187" s="13" t="s">
        <v>121</v>
      </c>
      <c r="BE187" s="135">
        <f t="shared" si="24"/>
        <v>0</v>
      </c>
      <c r="BF187" s="135">
        <f t="shared" si="25"/>
        <v>0</v>
      </c>
      <c r="BG187" s="135">
        <f t="shared" si="26"/>
        <v>0</v>
      </c>
      <c r="BH187" s="135">
        <f t="shared" si="27"/>
        <v>0</v>
      </c>
      <c r="BI187" s="135">
        <f t="shared" si="28"/>
        <v>0</v>
      </c>
      <c r="BJ187" s="13" t="s">
        <v>20</v>
      </c>
      <c r="BK187" s="135">
        <f t="shared" si="29"/>
        <v>0</v>
      </c>
      <c r="BL187" s="13" t="s">
        <v>138</v>
      </c>
      <c r="BM187" s="13" t="s">
        <v>373</v>
      </c>
    </row>
    <row r="188" spans="2:65" s="1" customFormat="1" ht="31.5" customHeight="1">
      <c r="B188" s="126"/>
      <c r="C188" s="127" t="s">
        <v>374</v>
      </c>
      <c r="D188" s="127" t="s">
        <v>122</v>
      </c>
      <c r="E188" s="128" t="s">
        <v>375</v>
      </c>
      <c r="F188" s="193" t="s">
        <v>376</v>
      </c>
      <c r="G188" s="194"/>
      <c r="H188" s="194"/>
      <c r="I188" s="194"/>
      <c r="J188" s="129" t="s">
        <v>125</v>
      </c>
      <c r="K188" s="130">
        <v>60</v>
      </c>
      <c r="L188" s="195">
        <v>0</v>
      </c>
      <c r="M188" s="194"/>
      <c r="N188" s="195">
        <f t="shared" si="20"/>
        <v>0</v>
      </c>
      <c r="O188" s="194"/>
      <c r="P188" s="194"/>
      <c r="Q188" s="194"/>
      <c r="R188" s="131"/>
      <c r="T188" s="132" t="s">
        <v>3</v>
      </c>
      <c r="U188" s="36" t="s">
        <v>43</v>
      </c>
      <c r="V188" s="133">
        <v>0.17</v>
      </c>
      <c r="W188" s="133">
        <f t="shared" si="21"/>
        <v>10.200000000000001</v>
      </c>
      <c r="X188" s="133">
        <v>0</v>
      </c>
      <c r="Y188" s="133">
        <f t="shared" si="22"/>
        <v>0</v>
      </c>
      <c r="Z188" s="133">
        <v>0</v>
      </c>
      <c r="AA188" s="134">
        <f t="shared" si="23"/>
        <v>0</v>
      </c>
      <c r="AR188" s="13" t="s">
        <v>138</v>
      </c>
      <c r="AT188" s="13" t="s">
        <v>122</v>
      </c>
      <c r="AU188" s="13" t="s">
        <v>88</v>
      </c>
      <c r="AY188" s="13" t="s">
        <v>121</v>
      </c>
      <c r="BE188" s="135">
        <f t="shared" si="24"/>
        <v>0</v>
      </c>
      <c r="BF188" s="135">
        <f t="shared" si="25"/>
        <v>0</v>
      </c>
      <c r="BG188" s="135">
        <f t="shared" si="26"/>
        <v>0</v>
      </c>
      <c r="BH188" s="135">
        <f t="shared" si="27"/>
        <v>0</v>
      </c>
      <c r="BI188" s="135">
        <f t="shared" si="28"/>
        <v>0</v>
      </c>
      <c r="BJ188" s="13" t="s">
        <v>20</v>
      </c>
      <c r="BK188" s="135">
        <f t="shared" si="29"/>
        <v>0</v>
      </c>
      <c r="BL188" s="13" t="s">
        <v>138</v>
      </c>
      <c r="BM188" s="13" t="s">
        <v>377</v>
      </c>
    </row>
    <row r="189" spans="2:65" s="1" customFormat="1" ht="31.5" customHeight="1">
      <c r="B189" s="126"/>
      <c r="C189" s="136" t="s">
        <v>378</v>
      </c>
      <c r="D189" s="136" t="s">
        <v>153</v>
      </c>
      <c r="E189" s="137" t="s">
        <v>379</v>
      </c>
      <c r="F189" s="196" t="s">
        <v>380</v>
      </c>
      <c r="G189" s="197"/>
      <c r="H189" s="197"/>
      <c r="I189" s="197"/>
      <c r="J189" s="138" t="s">
        <v>125</v>
      </c>
      <c r="K189" s="139">
        <v>60</v>
      </c>
      <c r="L189" s="198">
        <v>0</v>
      </c>
      <c r="M189" s="197"/>
      <c r="N189" s="198">
        <f t="shared" si="20"/>
        <v>0</v>
      </c>
      <c r="O189" s="194"/>
      <c r="P189" s="194"/>
      <c r="Q189" s="194"/>
      <c r="R189" s="131"/>
      <c r="T189" s="132" t="s">
        <v>3</v>
      </c>
      <c r="U189" s="36" t="s">
        <v>43</v>
      </c>
      <c r="V189" s="133">
        <v>0</v>
      </c>
      <c r="W189" s="133">
        <f t="shared" si="21"/>
        <v>0</v>
      </c>
      <c r="X189" s="133">
        <v>0.000527</v>
      </c>
      <c r="Y189" s="133">
        <f t="shared" si="22"/>
        <v>0.03162</v>
      </c>
      <c r="Z189" s="133">
        <v>0</v>
      </c>
      <c r="AA189" s="134">
        <f t="shared" si="23"/>
        <v>0</v>
      </c>
      <c r="AR189" s="13" t="s">
        <v>156</v>
      </c>
      <c r="AT189" s="13" t="s">
        <v>153</v>
      </c>
      <c r="AU189" s="13" t="s">
        <v>88</v>
      </c>
      <c r="AY189" s="13" t="s">
        <v>121</v>
      </c>
      <c r="BE189" s="135">
        <f t="shared" si="24"/>
        <v>0</v>
      </c>
      <c r="BF189" s="135">
        <f t="shared" si="25"/>
        <v>0</v>
      </c>
      <c r="BG189" s="135">
        <f t="shared" si="26"/>
        <v>0</v>
      </c>
      <c r="BH189" s="135">
        <f t="shared" si="27"/>
        <v>0</v>
      </c>
      <c r="BI189" s="135">
        <f t="shared" si="28"/>
        <v>0</v>
      </c>
      <c r="BJ189" s="13" t="s">
        <v>20</v>
      </c>
      <c r="BK189" s="135">
        <f t="shared" si="29"/>
        <v>0</v>
      </c>
      <c r="BL189" s="13" t="s">
        <v>138</v>
      </c>
      <c r="BM189" s="13" t="s">
        <v>381</v>
      </c>
    </row>
    <row r="190" spans="2:63" s="9" customFormat="1" ht="29.25" customHeight="1">
      <c r="B190" s="115"/>
      <c r="C190" s="116"/>
      <c r="D190" s="125" t="s">
        <v>104</v>
      </c>
      <c r="E190" s="125"/>
      <c r="F190" s="125"/>
      <c r="G190" s="125"/>
      <c r="H190" s="125"/>
      <c r="I190" s="125"/>
      <c r="J190" s="125"/>
      <c r="K190" s="125"/>
      <c r="L190" s="125"/>
      <c r="M190" s="125"/>
      <c r="N190" s="206">
        <f>BK190</f>
        <v>0</v>
      </c>
      <c r="O190" s="207"/>
      <c r="P190" s="207"/>
      <c r="Q190" s="207"/>
      <c r="R190" s="118"/>
      <c r="T190" s="119"/>
      <c r="U190" s="116"/>
      <c r="V190" s="116"/>
      <c r="W190" s="120">
        <f>SUM(W191:W194)</f>
        <v>697.8499999999999</v>
      </c>
      <c r="X190" s="116"/>
      <c r="Y190" s="120">
        <f>SUM(Y191:Y194)</f>
        <v>0</v>
      </c>
      <c r="Z190" s="116"/>
      <c r="AA190" s="121">
        <f>SUM(AA191:AA194)</f>
        <v>0</v>
      </c>
      <c r="AR190" s="122" t="s">
        <v>88</v>
      </c>
      <c r="AT190" s="123" t="s">
        <v>77</v>
      </c>
      <c r="AU190" s="123" t="s">
        <v>20</v>
      </c>
      <c r="AY190" s="122" t="s">
        <v>121</v>
      </c>
      <c r="BK190" s="124">
        <f>SUM(BK191:BK194)</f>
        <v>0</v>
      </c>
    </row>
    <row r="191" spans="2:65" s="1" customFormat="1" ht="31.5" customHeight="1">
      <c r="B191" s="126"/>
      <c r="C191" s="127" t="s">
        <v>382</v>
      </c>
      <c r="D191" s="127" t="s">
        <v>122</v>
      </c>
      <c r="E191" s="128" t="s">
        <v>383</v>
      </c>
      <c r="F191" s="193" t="s">
        <v>384</v>
      </c>
      <c r="G191" s="194"/>
      <c r="H191" s="194"/>
      <c r="I191" s="194"/>
      <c r="J191" s="129" t="s">
        <v>137</v>
      </c>
      <c r="K191" s="130">
        <v>13550</v>
      </c>
      <c r="L191" s="195">
        <v>0</v>
      </c>
      <c r="M191" s="194"/>
      <c r="N191" s="195">
        <f>ROUND(L191*K191,2)</f>
        <v>0</v>
      </c>
      <c r="O191" s="194"/>
      <c r="P191" s="194"/>
      <c r="Q191" s="194"/>
      <c r="R191" s="131"/>
      <c r="T191" s="132" t="s">
        <v>3</v>
      </c>
      <c r="U191" s="36" t="s">
        <v>43</v>
      </c>
      <c r="V191" s="133">
        <v>0.051</v>
      </c>
      <c r="W191" s="133">
        <f>V191*K191</f>
        <v>691.05</v>
      </c>
      <c r="X191" s="133">
        <v>0</v>
      </c>
      <c r="Y191" s="133">
        <f>X191*K191</f>
        <v>0</v>
      </c>
      <c r="Z191" s="133">
        <v>0</v>
      </c>
      <c r="AA191" s="134">
        <f>Z191*K191</f>
        <v>0</v>
      </c>
      <c r="AR191" s="13" t="s">
        <v>138</v>
      </c>
      <c r="AT191" s="13" t="s">
        <v>122</v>
      </c>
      <c r="AU191" s="13" t="s">
        <v>88</v>
      </c>
      <c r="AY191" s="13" t="s">
        <v>121</v>
      </c>
      <c r="BE191" s="135">
        <f>IF(U191="základní",N191,0)</f>
        <v>0</v>
      </c>
      <c r="BF191" s="135">
        <f>IF(U191="snížená",N191,0)</f>
        <v>0</v>
      </c>
      <c r="BG191" s="135">
        <f>IF(U191="zákl. přenesená",N191,0)</f>
        <v>0</v>
      </c>
      <c r="BH191" s="135">
        <f>IF(U191="sníž. přenesená",N191,0)</f>
        <v>0</v>
      </c>
      <c r="BI191" s="135">
        <f>IF(U191="nulová",N191,0)</f>
        <v>0</v>
      </c>
      <c r="BJ191" s="13" t="s">
        <v>20</v>
      </c>
      <c r="BK191" s="135">
        <f>ROUND(L191*K191,2)</f>
        <v>0</v>
      </c>
      <c r="BL191" s="13" t="s">
        <v>138</v>
      </c>
      <c r="BM191" s="13" t="s">
        <v>385</v>
      </c>
    </row>
    <row r="192" spans="2:65" s="1" customFormat="1" ht="31.5" customHeight="1">
      <c r="B192" s="126"/>
      <c r="C192" s="127" t="s">
        <v>386</v>
      </c>
      <c r="D192" s="127" t="s">
        <v>122</v>
      </c>
      <c r="E192" s="128" t="s">
        <v>387</v>
      </c>
      <c r="F192" s="193" t="s">
        <v>388</v>
      </c>
      <c r="G192" s="194"/>
      <c r="H192" s="194"/>
      <c r="I192" s="194"/>
      <c r="J192" s="129" t="s">
        <v>137</v>
      </c>
      <c r="K192" s="130">
        <v>10</v>
      </c>
      <c r="L192" s="195">
        <v>0</v>
      </c>
      <c r="M192" s="194"/>
      <c r="N192" s="195">
        <f>ROUND(L192*K192,2)</f>
        <v>0</v>
      </c>
      <c r="O192" s="194"/>
      <c r="P192" s="194"/>
      <c r="Q192" s="194"/>
      <c r="R192" s="131"/>
      <c r="T192" s="132" t="s">
        <v>3</v>
      </c>
      <c r="U192" s="36" t="s">
        <v>43</v>
      </c>
      <c r="V192" s="133">
        <v>0.068</v>
      </c>
      <c r="W192" s="133">
        <f>V192*K192</f>
        <v>0.68</v>
      </c>
      <c r="X192" s="133">
        <v>0</v>
      </c>
      <c r="Y192" s="133">
        <f>X192*K192</f>
        <v>0</v>
      </c>
      <c r="Z192" s="133">
        <v>0</v>
      </c>
      <c r="AA192" s="134">
        <f>Z192*K192</f>
        <v>0</v>
      </c>
      <c r="AR192" s="13" t="s">
        <v>138</v>
      </c>
      <c r="AT192" s="13" t="s">
        <v>122</v>
      </c>
      <c r="AU192" s="13" t="s">
        <v>88</v>
      </c>
      <c r="AY192" s="13" t="s">
        <v>121</v>
      </c>
      <c r="BE192" s="135">
        <f>IF(U192="základní",N192,0)</f>
        <v>0</v>
      </c>
      <c r="BF192" s="135">
        <f>IF(U192="snížená",N192,0)</f>
        <v>0</v>
      </c>
      <c r="BG192" s="135">
        <f>IF(U192="zákl. přenesená",N192,0)</f>
        <v>0</v>
      </c>
      <c r="BH192" s="135">
        <f>IF(U192="sníž. přenesená",N192,0)</f>
        <v>0</v>
      </c>
      <c r="BI192" s="135">
        <f>IF(U192="nulová",N192,0)</f>
        <v>0</v>
      </c>
      <c r="BJ192" s="13" t="s">
        <v>20</v>
      </c>
      <c r="BK192" s="135">
        <f>ROUND(L192*K192,2)</f>
        <v>0</v>
      </c>
      <c r="BL192" s="13" t="s">
        <v>138</v>
      </c>
      <c r="BM192" s="13" t="s">
        <v>389</v>
      </c>
    </row>
    <row r="193" spans="2:65" s="1" customFormat="1" ht="31.5" customHeight="1">
      <c r="B193" s="126"/>
      <c r="C193" s="127" t="s">
        <v>390</v>
      </c>
      <c r="D193" s="127" t="s">
        <v>122</v>
      </c>
      <c r="E193" s="128" t="s">
        <v>391</v>
      </c>
      <c r="F193" s="193" t="s">
        <v>392</v>
      </c>
      <c r="G193" s="194"/>
      <c r="H193" s="194"/>
      <c r="I193" s="194"/>
      <c r="J193" s="129" t="s">
        <v>137</v>
      </c>
      <c r="K193" s="130">
        <v>20</v>
      </c>
      <c r="L193" s="195">
        <v>0</v>
      </c>
      <c r="M193" s="194"/>
      <c r="N193" s="195">
        <f>ROUND(L193*K193,2)</f>
        <v>0</v>
      </c>
      <c r="O193" s="194"/>
      <c r="P193" s="194"/>
      <c r="Q193" s="194"/>
      <c r="R193" s="131"/>
      <c r="T193" s="132" t="s">
        <v>3</v>
      </c>
      <c r="U193" s="36" t="s">
        <v>43</v>
      </c>
      <c r="V193" s="133">
        <v>0.127</v>
      </c>
      <c r="W193" s="133">
        <f>V193*K193</f>
        <v>2.54</v>
      </c>
      <c r="X193" s="133">
        <v>0</v>
      </c>
      <c r="Y193" s="133">
        <f>X193*K193</f>
        <v>0</v>
      </c>
      <c r="Z193" s="133">
        <v>0</v>
      </c>
      <c r="AA193" s="134">
        <f>Z193*K193</f>
        <v>0</v>
      </c>
      <c r="AR193" s="13" t="s">
        <v>138</v>
      </c>
      <c r="AT193" s="13" t="s">
        <v>122</v>
      </c>
      <c r="AU193" s="13" t="s">
        <v>88</v>
      </c>
      <c r="AY193" s="13" t="s">
        <v>121</v>
      </c>
      <c r="BE193" s="135">
        <f>IF(U193="základní",N193,0)</f>
        <v>0</v>
      </c>
      <c r="BF193" s="135">
        <f>IF(U193="snížená",N193,0)</f>
        <v>0</v>
      </c>
      <c r="BG193" s="135">
        <f>IF(U193="zákl. přenesená",N193,0)</f>
        <v>0</v>
      </c>
      <c r="BH193" s="135">
        <f>IF(U193="sníž. přenesená",N193,0)</f>
        <v>0</v>
      </c>
      <c r="BI193" s="135">
        <f>IF(U193="nulová",N193,0)</f>
        <v>0</v>
      </c>
      <c r="BJ193" s="13" t="s">
        <v>20</v>
      </c>
      <c r="BK193" s="135">
        <f>ROUND(L193*K193,2)</f>
        <v>0</v>
      </c>
      <c r="BL193" s="13" t="s">
        <v>138</v>
      </c>
      <c r="BM193" s="13" t="s">
        <v>393</v>
      </c>
    </row>
    <row r="194" spans="2:65" s="1" customFormat="1" ht="31.5" customHeight="1">
      <c r="B194" s="126"/>
      <c r="C194" s="127" t="s">
        <v>394</v>
      </c>
      <c r="D194" s="127" t="s">
        <v>122</v>
      </c>
      <c r="E194" s="128" t="s">
        <v>395</v>
      </c>
      <c r="F194" s="193" t="s">
        <v>396</v>
      </c>
      <c r="G194" s="194"/>
      <c r="H194" s="194"/>
      <c r="I194" s="194"/>
      <c r="J194" s="129" t="s">
        <v>137</v>
      </c>
      <c r="K194" s="130">
        <v>20</v>
      </c>
      <c r="L194" s="195">
        <v>0</v>
      </c>
      <c r="M194" s="194"/>
      <c r="N194" s="195">
        <f>ROUND(L194*K194,2)</f>
        <v>0</v>
      </c>
      <c r="O194" s="194"/>
      <c r="P194" s="194"/>
      <c r="Q194" s="194"/>
      <c r="R194" s="131"/>
      <c r="T194" s="132" t="s">
        <v>3</v>
      </c>
      <c r="U194" s="36" t="s">
        <v>43</v>
      </c>
      <c r="V194" s="133">
        <v>0.179</v>
      </c>
      <c r="W194" s="133">
        <f>V194*K194</f>
        <v>3.58</v>
      </c>
      <c r="X194" s="133">
        <v>0</v>
      </c>
      <c r="Y194" s="133">
        <f>X194*K194</f>
        <v>0</v>
      </c>
      <c r="Z194" s="133">
        <v>0</v>
      </c>
      <c r="AA194" s="134">
        <f>Z194*K194</f>
        <v>0</v>
      </c>
      <c r="AR194" s="13" t="s">
        <v>138</v>
      </c>
      <c r="AT194" s="13" t="s">
        <v>122</v>
      </c>
      <c r="AU194" s="13" t="s">
        <v>88</v>
      </c>
      <c r="AY194" s="13" t="s">
        <v>121</v>
      </c>
      <c r="BE194" s="135">
        <f>IF(U194="základní",N194,0)</f>
        <v>0</v>
      </c>
      <c r="BF194" s="135">
        <f>IF(U194="snížená",N194,0)</f>
        <v>0</v>
      </c>
      <c r="BG194" s="135">
        <f>IF(U194="zákl. přenesená",N194,0)</f>
        <v>0</v>
      </c>
      <c r="BH194" s="135">
        <f>IF(U194="sníž. přenesená",N194,0)</f>
        <v>0</v>
      </c>
      <c r="BI194" s="135">
        <f>IF(U194="nulová",N194,0)</f>
        <v>0</v>
      </c>
      <c r="BJ194" s="13" t="s">
        <v>20</v>
      </c>
      <c r="BK194" s="135">
        <f>ROUND(L194*K194,2)</f>
        <v>0</v>
      </c>
      <c r="BL194" s="13" t="s">
        <v>138</v>
      </c>
      <c r="BM194" s="13" t="s">
        <v>397</v>
      </c>
    </row>
    <row r="195" spans="2:63" s="9" customFormat="1" ht="29.25" customHeight="1">
      <c r="B195" s="115"/>
      <c r="C195" s="116"/>
      <c r="D195" s="125" t="s">
        <v>105</v>
      </c>
      <c r="E195" s="125"/>
      <c r="F195" s="125"/>
      <c r="G195" s="125"/>
      <c r="H195" s="125"/>
      <c r="I195" s="125"/>
      <c r="J195" s="125"/>
      <c r="K195" s="125"/>
      <c r="L195" s="125"/>
      <c r="M195" s="125"/>
      <c r="N195" s="206">
        <f>BK195</f>
        <v>0</v>
      </c>
      <c r="O195" s="207"/>
      <c r="P195" s="207"/>
      <c r="Q195" s="207"/>
      <c r="R195" s="118"/>
      <c r="T195" s="119"/>
      <c r="U195" s="116"/>
      <c r="V195" s="116"/>
      <c r="W195" s="120">
        <f>SUM(W196:W262)</f>
        <v>293.574</v>
      </c>
      <c r="X195" s="116"/>
      <c r="Y195" s="120">
        <f>SUM(Y196:Y262)</f>
        <v>0.19335000000000008</v>
      </c>
      <c r="Z195" s="116"/>
      <c r="AA195" s="121">
        <f>SUM(AA196:AA262)</f>
        <v>0</v>
      </c>
      <c r="AR195" s="122" t="s">
        <v>88</v>
      </c>
      <c r="AT195" s="123" t="s">
        <v>77</v>
      </c>
      <c r="AU195" s="123" t="s">
        <v>20</v>
      </c>
      <c r="AY195" s="122" t="s">
        <v>121</v>
      </c>
      <c r="BK195" s="124">
        <f>SUM(BK196:BK262)</f>
        <v>0</v>
      </c>
    </row>
    <row r="196" spans="2:65" s="1" customFormat="1" ht="31.5" customHeight="1">
      <c r="B196" s="126"/>
      <c r="C196" s="127" t="s">
        <v>398</v>
      </c>
      <c r="D196" s="127" t="s">
        <v>122</v>
      </c>
      <c r="E196" s="128" t="s">
        <v>399</v>
      </c>
      <c r="F196" s="193" t="s">
        <v>400</v>
      </c>
      <c r="G196" s="194"/>
      <c r="H196" s="194"/>
      <c r="I196" s="194"/>
      <c r="J196" s="129" t="s">
        <v>137</v>
      </c>
      <c r="K196" s="130">
        <v>2</v>
      </c>
      <c r="L196" s="195">
        <v>0</v>
      </c>
      <c r="M196" s="194"/>
      <c r="N196" s="195">
        <f aca="true" t="shared" si="30" ref="N196:N227">ROUND(L196*K196,2)</f>
        <v>0</v>
      </c>
      <c r="O196" s="194"/>
      <c r="P196" s="194"/>
      <c r="Q196" s="194"/>
      <c r="R196" s="131"/>
      <c r="T196" s="132" t="s">
        <v>3</v>
      </c>
      <c r="U196" s="36" t="s">
        <v>43</v>
      </c>
      <c r="V196" s="133">
        <v>0.148</v>
      </c>
      <c r="W196" s="133">
        <f aca="true" t="shared" si="31" ref="W196:W227">V196*K196</f>
        <v>0.296</v>
      </c>
      <c r="X196" s="133">
        <v>0</v>
      </c>
      <c r="Y196" s="133">
        <f aca="true" t="shared" si="32" ref="Y196:Y227">X196*K196</f>
        <v>0</v>
      </c>
      <c r="Z196" s="133">
        <v>0</v>
      </c>
      <c r="AA196" s="134">
        <f aca="true" t="shared" si="33" ref="AA196:AA227">Z196*K196</f>
        <v>0</v>
      </c>
      <c r="AR196" s="13" t="s">
        <v>138</v>
      </c>
      <c r="AT196" s="13" t="s">
        <v>122</v>
      </c>
      <c r="AU196" s="13" t="s">
        <v>88</v>
      </c>
      <c r="AY196" s="13" t="s">
        <v>121</v>
      </c>
      <c r="BE196" s="135">
        <f aca="true" t="shared" si="34" ref="BE196:BE227">IF(U196="základní",N196,0)</f>
        <v>0</v>
      </c>
      <c r="BF196" s="135">
        <f aca="true" t="shared" si="35" ref="BF196:BF227">IF(U196="snížená",N196,0)</f>
        <v>0</v>
      </c>
      <c r="BG196" s="135">
        <f aca="true" t="shared" si="36" ref="BG196:BG227">IF(U196="zákl. přenesená",N196,0)</f>
        <v>0</v>
      </c>
      <c r="BH196" s="135">
        <f aca="true" t="shared" si="37" ref="BH196:BH227">IF(U196="sníž. přenesená",N196,0)</f>
        <v>0</v>
      </c>
      <c r="BI196" s="135">
        <f aca="true" t="shared" si="38" ref="BI196:BI227">IF(U196="nulová",N196,0)</f>
        <v>0</v>
      </c>
      <c r="BJ196" s="13" t="s">
        <v>20</v>
      </c>
      <c r="BK196" s="135">
        <f aca="true" t="shared" si="39" ref="BK196:BK227">ROUND(L196*K196,2)</f>
        <v>0</v>
      </c>
      <c r="BL196" s="13" t="s">
        <v>138</v>
      </c>
      <c r="BM196" s="13" t="s">
        <v>401</v>
      </c>
    </row>
    <row r="197" spans="2:65" s="1" customFormat="1" ht="22.5" customHeight="1">
      <c r="B197" s="126"/>
      <c r="C197" s="136" t="s">
        <v>402</v>
      </c>
      <c r="D197" s="136" t="s">
        <v>153</v>
      </c>
      <c r="E197" s="137" t="s">
        <v>403</v>
      </c>
      <c r="F197" s="196" t="s">
        <v>404</v>
      </c>
      <c r="G197" s="197"/>
      <c r="H197" s="197"/>
      <c r="I197" s="197"/>
      <c r="J197" s="138" t="s">
        <v>137</v>
      </c>
      <c r="K197" s="139">
        <v>2</v>
      </c>
      <c r="L197" s="198">
        <v>0</v>
      </c>
      <c r="M197" s="197"/>
      <c r="N197" s="198">
        <f t="shared" si="30"/>
        <v>0</v>
      </c>
      <c r="O197" s="194"/>
      <c r="P197" s="194"/>
      <c r="Q197" s="194"/>
      <c r="R197" s="131"/>
      <c r="T197" s="132" t="s">
        <v>3</v>
      </c>
      <c r="U197" s="36" t="s">
        <v>43</v>
      </c>
      <c r="V197" s="133">
        <v>0</v>
      </c>
      <c r="W197" s="133">
        <f t="shared" si="31"/>
        <v>0</v>
      </c>
      <c r="X197" s="133">
        <v>5E-05</v>
      </c>
      <c r="Y197" s="133">
        <f t="shared" si="32"/>
        <v>0.0001</v>
      </c>
      <c r="Z197" s="133">
        <v>0</v>
      </c>
      <c r="AA197" s="134">
        <f t="shared" si="33"/>
        <v>0</v>
      </c>
      <c r="AR197" s="13" t="s">
        <v>156</v>
      </c>
      <c r="AT197" s="13" t="s">
        <v>153</v>
      </c>
      <c r="AU197" s="13" t="s">
        <v>88</v>
      </c>
      <c r="AY197" s="13" t="s">
        <v>121</v>
      </c>
      <c r="BE197" s="135">
        <f t="shared" si="34"/>
        <v>0</v>
      </c>
      <c r="BF197" s="135">
        <f t="shared" si="35"/>
        <v>0</v>
      </c>
      <c r="BG197" s="135">
        <f t="shared" si="36"/>
        <v>0</v>
      </c>
      <c r="BH197" s="135">
        <f t="shared" si="37"/>
        <v>0</v>
      </c>
      <c r="BI197" s="135">
        <f t="shared" si="38"/>
        <v>0</v>
      </c>
      <c r="BJ197" s="13" t="s">
        <v>20</v>
      </c>
      <c r="BK197" s="135">
        <f t="shared" si="39"/>
        <v>0</v>
      </c>
      <c r="BL197" s="13" t="s">
        <v>138</v>
      </c>
      <c r="BM197" s="13" t="s">
        <v>405</v>
      </c>
    </row>
    <row r="198" spans="2:65" s="1" customFormat="1" ht="31.5" customHeight="1">
      <c r="B198" s="126"/>
      <c r="C198" s="127" t="s">
        <v>406</v>
      </c>
      <c r="D198" s="127" t="s">
        <v>122</v>
      </c>
      <c r="E198" s="128" t="s">
        <v>407</v>
      </c>
      <c r="F198" s="193" t="s">
        <v>408</v>
      </c>
      <c r="G198" s="194"/>
      <c r="H198" s="194"/>
      <c r="I198" s="194"/>
      <c r="J198" s="129" t="s">
        <v>137</v>
      </c>
      <c r="K198" s="130">
        <v>10</v>
      </c>
      <c r="L198" s="195">
        <v>0</v>
      </c>
      <c r="M198" s="194"/>
      <c r="N198" s="195">
        <f t="shared" si="30"/>
        <v>0</v>
      </c>
      <c r="O198" s="194"/>
      <c r="P198" s="194"/>
      <c r="Q198" s="194"/>
      <c r="R198" s="131"/>
      <c r="T198" s="132" t="s">
        <v>3</v>
      </c>
      <c r="U198" s="36" t="s">
        <v>43</v>
      </c>
      <c r="V198" s="133">
        <v>0.39</v>
      </c>
      <c r="W198" s="133">
        <f t="shared" si="31"/>
        <v>3.9000000000000004</v>
      </c>
      <c r="X198" s="133">
        <v>0</v>
      </c>
      <c r="Y198" s="133">
        <f t="shared" si="32"/>
        <v>0</v>
      </c>
      <c r="Z198" s="133">
        <v>0</v>
      </c>
      <c r="AA198" s="134">
        <f t="shared" si="33"/>
        <v>0</v>
      </c>
      <c r="AR198" s="13" t="s">
        <v>138</v>
      </c>
      <c r="AT198" s="13" t="s">
        <v>122</v>
      </c>
      <c r="AU198" s="13" t="s">
        <v>88</v>
      </c>
      <c r="AY198" s="13" t="s">
        <v>121</v>
      </c>
      <c r="BE198" s="135">
        <f t="shared" si="34"/>
        <v>0</v>
      </c>
      <c r="BF198" s="135">
        <f t="shared" si="35"/>
        <v>0</v>
      </c>
      <c r="BG198" s="135">
        <f t="shared" si="36"/>
        <v>0</v>
      </c>
      <c r="BH198" s="135">
        <f t="shared" si="37"/>
        <v>0</v>
      </c>
      <c r="BI198" s="135">
        <f t="shared" si="38"/>
        <v>0</v>
      </c>
      <c r="BJ198" s="13" t="s">
        <v>20</v>
      </c>
      <c r="BK198" s="135">
        <f t="shared" si="39"/>
        <v>0</v>
      </c>
      <c r="BL198" s="13" t="s">
        <v>138</v>
      </c>
      <c r="BM198" s="13" t="s">
        <v>409</v>
      </c>
    </row>
    <row r="199" spans="2:65" s="1" customFormat="1" ht="22.5" customHeight="1">
      <c r="B199" s="126"/>
      <c r="C199" s="136" t="s">
        <v>410</v>
      </c>
      <c r="D199" s="136" t="s">
        <v>153</v>
      </c>
      <c r="E199" s="137" t="s">
        <v>411</v>
      </c>
      <c r="F199" s="196" t="s">
        <v>412</v>
      </c>
      <c r="G199" s="197"/>
      <c r="H199" s="197"/>
      <c r="I199" s="197"/>
      <c r="J199" s="138" t="s">
        <v>137</v>
      </c>
      <c r="K199" s="139">
        <v>2</v>
      </c>
      <c r="L199" s="198">
        <v>0</v>
      </c>
      <c r="M199" s="197"/>
      <c r="N199" s="198">
        <f t="shared" si="30"/>
        <v>0</v>
      </c>
      <c r="O199" s="194"/>
      <c r="P199" s="194"/>
      <c r="Q199" s="194"/>
      <c r="R199" s="131"/>
      <c r="T199" s="132" t="s">
        <v>3</v>
      </c>
      <c r="U199" s="36" t="s">
        <v>43</v>
      </c>
      <c r="V199" s="133">
        <v>0</v>
      </c>
      <c r="W199" s="133">
        <f t="shared" si="31"/>
        <v>0</v>
      </c>
      <c r="X199" s="133">
        <v>0.0004</v>
      </c>
      <c r="Y199" s="133">
        <f t="shared" si="32"/>
        <v>0.0008</v>
      </c>
      <c r="Z199" s="133">
        <v>0</v>
      </c>
      <c r="AA199" s="134">
        <f t="shared" si="33"/>
        <v>0</v>
      </c>
      <c r="AR199" s="13" t="s">
        <v>156</v>
      </c>
      <c r="AT199" s="13" t="s">
        <v>153</v>
      </c>
      <c r="AU199" s="13" t="s">
        <v>88</v>
      </c>
      <c r="AY199" s="13" t="s">
        <v>121</v>
      </c>
      <c r="BE199" s="135">
        <f t="shared" si="34"/>
        <v>0</v>
      </c>
      <c r="BF199" s="135">
        <f t="shared" si="35"/>
        <v>0</v>
      </c>
      <c r="BG199" s="135">
        <f t="shared" si="36"/>
        <v>0</v>
      </c>
      <c r="BH199" s="135">
        <f t="shared" si="37"/>
        <v>0</v>
      </c>
      <c r="BI199" s="135">
        <f t="shared" si="38"/>
        <v>0</v>
      </c>
      <c r="BJ199" s="13" t="s">
        <v>20</v>
      </c>
      <c r="BK199" s="135">
        <f t="shared" si="39"/>
        <v>0</v>
      </c>
      <c r="BL199" s="13" t="s">
        <v>138</v>
      </c>
      <c r="BM199" s="13" t="s">
        <v>413</v>
      </c>
    </row>
    <row r="200" spans="2:65" s="1" customFormat="1" ht="22.5" customHeight="1">
      <c r="B200" s="126"/>
      <c r="C200" s="136" t="s">
        <v>414</v>
      </c>
      <c r="D200" s="136" t="s">
        <v>153</v>
      </c>
      <c r="E200" s="137" t="s">
        <v>415</v>
      </c>
      <c r="F200" s="196" t="s">
        <v>416</v>
      </c>
      <c r="G200" s="197"/>
      <c r="H200" s="197"/>
      <c r="I200" s="197"/>
      <c r="J200" s="138" t="s">
        <v>137</v>
      </c>
      <c r="K200" s="139">
        <v>6</v>
      </c>
      <c r="L200" s="198">
        <v>0</v>
      </c>
      <c r="M200" s="197"/>
      <c r="N200" s="198">
        <f t="shared" si="30"/>
        <v>0</v>
      </c>
      <c r="O200" s="194"/>
      <c r="P200" s="194"/>
      <c r="Q200" s="194"/>
      <c r="R200" s="131"/>
      <c r="T200" s="132" t="s">
        <v>3</v>
      </c>
      <c r="U200" s="36" t="s">
        <v>43</v>
      </c>
      <c r="V200" s="133">
        <v>0</v>
      </c>
      <c r="W200" s="133">
        <f t="shared" si="31"/>
        <v>0</v>
      </c>
      <c r="X200" s="133">
        <v>0.0004</v>
      </c>
      <c r="Y200" s="133">
        <f t="shared" si="32"/>
        <v>0.0024000000000000002</v>
      </c>
      <c r="Z200" s="133">
        <v>0</v>
      </c>
      <c r="AA200" s="134">
        <f t="shared" si="33"/>
        <v>0</v>
      </c>
      <c r="AR200" s="13" t="s">
        <v>156</v>
      </c>
      <c r="AT200" s="13" t="s">
        <v>153</v>
      </c>
      <c r="AU200" s="13" t="s">
        <v>88</v>
      </c>
      <c r="AY200" s="13" t="s">
        <v>121</v>
      </c>
      <c r="BE200" s="135">
        <f t="shared" si="34"/>
        <v>0</v>
      </c>
      <c r="BF200" s="135">
        <f t="shared" si="35"/>
        <v>0</v>
      </c>
      <c r="BG200" s="135">
        <f t="shared" si="36"/>
        <v>0</v>
      </c>
      <c r="BH200" s="135">
        <f t="shared" si="37"/>
        <v>0</v>
      </c>
      <c r="BI200" s="135">
        <f t="shared" si="38"/>
        <v>0</v>
      </c>
      <c r="BJ200" s="13" t="s">
        <v>20</v>
      </c>
      <c r="BK200" s="135">
        <f t="shared" si="39"/>
        <v>0</v>
      </c>
      <c r="BL200" s="13" t="s">
        <v>138</v>
      </c>
      <c r="BM200" s="13" t="s">
        <v>417</v>
      </c>
    </row>
    <row r="201" spans="2:65" s="1" customFormat="1" ht="22.5" customHeight="1">
      <c r="B201" s="126"/>
      <c r="C201" s="136" t="s">
        <v>418</v>
      </c>
      <c r="D201" s="136" t="s">
        <v>153</v>
      </c>
      <c r="E201" s="137" t="s">
        <v>419</v>
      </c>
      <c r="F201" s="196" t="s">
        <v>420</v>
      </c>
      <c r="G201" s="197"/>
      <c r="H201" s="197"/>
      <c r="I201" s="197"/>
      <c r="J201" s="138" t="s">
        <v>137</v>
      </c>
      <c r="K201" s="139">
        <v>4</v>
      </c>
      <c r="L201" s="198">
        <v>0</v>
      </c>
      <c r="M201" s="197"/>
      <c r="N201" s="198">
        <f t="shared" si="30"/>
        <v>0</v>
      </c>
      <c r="O201" s="194"/>
      <c r="P201" s="194"/>
      <c r="Q201" s="194"/>
      <c r="R201" s="131"/>
      <c r="T201" s="132" t="s">
        <v>3</v>
      </c>
      <c r="U201" s="36" t="s">
        <v>43</v>
      </c>
      <c r="V201" s="133">
        <v>0</v>
      </c>
      <c r="W201" s="133">
        <f t="shared" si="31"/>
        <v>0</v>
      </c>
      <c r="X201" s="133">
        <v>0.0004</v>
      </c>
      <c r="Y201" s="133">
        <f t="shared" si="32"/>
        <v>0.0016</v>
      </c>
      <c r="Z201" s="133">
        <v>0</v>
      </c>
      <c r="AA201" s="134">
        <f t="shared" si="33"/>
        <v>0</v>
      </c>
      <c r="AR201" s="13" t="s">
        <v>156</v>
      </c>
      <c r="AT201" s="13" t="s">
        <v>153</v>
      </c>
      <c r="AU201" s="13" t="s">
        <v>88</v>
      </c>
      <c r="AY201" s="13" t="s">
        <v>121</v>
      </c>
      <c r="BE201" s="135">
        <f t="shared" si="34"/>
        <v>0</v>
      </c>
      <c r="BF201" s="135">
        <f t="shared" si="35"/>
        <v>0</v>
      </c>
      <c r="BG201" s="135">
        <f t="shared" si="36"/>
        <v>0</v>
      </c>
      <c r="BH201" s="135">
        <f t="shared" si="37"/>
        <v>0</v>
      </c>
      <c r="BI201" s="135">
        <f t="shared" si="38"/>
        <v>0</v>
      </c>
      <c r="BJ201" s="13" t="s">
        <v>20</v>
      </c>
      <c r="BK201" s="135">
        <f t="shared" si="39"/>
        <v>0</v>
      </c>
      <c r="BL201" s="13" t="s">
        <v>138</v>
      </c>
      <c r="BM201" s="13" t="s">
        <v>421</v>
      </c>
    </row>
    <row r="202" spans="2:65" s="1" customFormat="1" ht="22.5" customHeight="1">
      <c r="B202" s="126"/>
      <c r="C202" s="136" t="s">
        <v>422</v>
      </c>
      <c r="D202" s="136" t="s">
        <v>153</v>
      </c>
      <c r="E202" s="137" t="s">
        <v>423</v>
      </c>
      <c r="F202" s="196" t="s">
        <v>424</v>
      </c>
      <c r="G202" s="197"/>
      <c r="H202" s="197"/>
      <c r="I202" s="197"/>
      <c r="J202" s="138" t="s">
        <v>137</v>
      </c>
      <c r="K202" s="139">
        <v>12</v>
      </c>
      <c r="L202" s="198">
        <v>0</v>
      </c>
      <c r="M202" s="197"/>
      <c r="N202" s="198">
        <f t="shared" si="30"/>
        <v>0</v>
      </c>
      <c r="O202" s="194"/>
      <c r="P202" s="194"/>
      <c r="Q202" s="194"/>
      <c r="R202" s="131"/>
      <c r="T202" s="132" t="s">
        <v>3</v>
      </c>
      <c r="U202" s="36" t="s">
        <v>43</v>
      </c>
      <c r="V202" s="133">
        <v>0</v>
      </c>
      <c r="W202" s="133">
        <f t="shared" si="31"/>
        <v>0</v>
      </c>
      <c r="X202" s="133">
        <v>0.0004</v>
      </c>
      <c r="Y202" s="133">
        <f t="shared" si="32"/>
        <v>0.0048000000000000004</v>
      </c>
      <c r="Z202" s="133">
        <v>0</v>
      </c>
      <c r="AA202" s="134">
        <f t="shared" si="33"/>
        <v>0</v>
      </c>
      <c r="AR202" s="13" t="s">
        <v>156</v>
      </c>
      <c r="AT202" s="13" t="s">
        <v>153</v>
      </c>
      <c r="AU202" s="13" t="s">
        <v>88</v>
      </c>
      <c r="AY202" s="13" t="s">
        <v>121</v>
      </c>
      <c r="BE202" s="135">
        <f t="shared" si="34"/>
        <v>0</v>
      </c>
      <c r="BF202" s="135">
        <f t="shared" si="35"/>
        <v>0</v>
      </c>
      <c r="BG202" s="135">
        <f t="shared" si="36"/>
        <v>0</v>
      </c>
      <c r="BH202" s="135">
        <f t="shared" si="37"/>
        <v>0</v>
      </c>
      <c r="BI202" s="135">
        <f t="shared" si="38"/>
        <v>0</v>
      </c>
      <c r="BJ202" s="13" t="s">
        <v>20</v>
      </c>
      <c r="BK202" s="135">
        <f t="shared" si="39"/>
        <v>0</v>
      </c>
      <c r="BL202" s="13" t="s">
        <v>138</v>
      </c>
      <c r="BM202" s="13" t="s">
        <v>425</v>
      </c>
    </row>
    <row r="203" spans="2:65" s="1" customFormat="1" ht="22.5" customHeight="1">
      <c r="B203" s="126"/>
      <c r="C203" s="136" t="s">
        <v>426</v>
      </c>
      <c r="D203" s="136" t="s">
        <v>153</v>
      </c>
      <c r="E203" s="137" t="s">
        <v>427</v>
      </c>
      <c r="F203" s="196" t="s">
        <v>428</v>
      </c>
      <c r="G203" s="197"/>
      <c r="H203" s="197"/>
      <c r="I203" s="197"/>
      <c r="J203" s="138" t="s">
        <v>137</v>
      </c>
      <c r="K203" s="139">
        <v>4</v>
      </c>
      <c r="L203" s="198">
        <v>0</v>
      </c>
      <c r="M203" s="197"/>
      <c r="N203" s="198">
        <f t="shared" si="30"/>
        <v>0</v>
      </c>
      <c r="O203" s="194"/>
      <c r="P203" s="194"/>
      <c r="Q203" s="194"/>
      <c r="R203" s="131"/>
      <c r="T203" s="132" t="s">
        <v>3</v>
      </c>
      <c r="U203" s="36" t="s">
        <v>43</v>
      </c>
      <c r="V203" s="133">
        <v>0</v>
      </c>
      <c r="W203" s="133">
        <f t="shared" si="31"/>
        <v>0</v>
      </c>
      <c r="X203" s="133">
        <v>0.0004</v>
      </c>
      <c r="Y203" s="133">
        <f t="shared" si="32"/>
        <v>0.0016</v>
      </c>
      <c r="Z203" s="133">
        <v>0</v>
      </c>
      <c r="AA203" s="134">
        <f t="shared" si="33"/>
        <v>0</v>
      </c>
      <c r="AR203" s="13" t="s">
        <v>156</v>
      </c>
      <c r="AT203" s="13" t="s">
        <v>153</v>
      </c>
      <c r="AU203" s="13" t="s">
        <v>88</v>
      </c>
      <c r="AY203" s="13" t="s">
        <v>121</v>
      </c>
      <c r="BE203" s="135">
        <f t="shared" si="34"/>
        <v>0</v>
      </c>
      <c r="BF203" s="135">
        <f t="shared" si="35"/>
        <v>0</v>
      </c>
      <c r="BG203" s="135">
        <f t="shared" si="36"/>
        <v>0</v>
      </c>
      <c r="BH203" s="135">
        <f t="shared" si="37"/>
        <v>0</v>
      </c>
      <c r="BI203" s="135">
        <f t="shared" si="38"/>
        <v>0</v>
      </c>
      <c r="BJ203" s="13" t="s">
        <v>20</v>
      </c>
      <c r="BK203" s="135">
        <f t="shared" si="39"/>
        <v>0</v>
      </c>
      <c r="BL203" s="13" t="s">
        <v>138</v>
      </c>
      <c r="BM203" s="13" t="s">
        <v>429</v>
      </c>
    </row>
    <row r="204" spans="2:65" s="1" customFormat="1" ht="22.5" customHeight="1">
      <c r="B204" s="126"/>
      <c r="C204" s="136" t="s">
        <v>430</v>
      </c>
      <c r="D204" s="136" t="s">
        <v>153</v>
      </c>
      <c r="E204" s="137" t="s">
        <v>431</v>
      </c>
      <c r="F204" s="196" t="s">
        <v>432</v>
      </c>
      <c r="G204" s="197"/>
      <c r="H204" s="197"/>
      <c r="I204" s="197"/>
      <c r="J204" s="138" t="s">
        <v>137</v>
      </c>
      <c r="K204" s="139">
        <v>6</v>
      </c>
      <c r="L204" s="198">
        <v>0</v>
      </c>
      <c r="M204" s="197"/>
      <c r="N204" s="198">
        <f t="shared" si="30"/>
        <v>0</v>
      </c>
      <c r="O204" s="194"/>
      <c r="P204" s="194"/>
      <c r="Q204" s="194"/>
      <c r="R204" s="131"/>
      <c r="T204" s="132" t="s">
        <v>3</v>
      </c>
      <c r="U204" s="36" t="s">
        <v>43</v>
      </c>
      <c r="V204" s="133">
        <v>0</v>
      </c>
      <c r="W204" s="133">
        <f t="shared" si="31"/>
        <v>0</v>
      </c>
      <c r="X204" s="133">
        <v>0.0004</v>
      </c>
      <c r="Y204" s="133">
        <f t="shared" si="32"/>
        <v>0.0024000000000000002</v>
      </c>
      <c r="Z204" s="133">
        <v>0</v>
      </c>
      <c r="AA204" s="134">
        <f t="shared" si="33"/>
        <v>0</v>
      </c>
      <c r="AR204" s="13" t="s">
        <v>156</v>
      </c>
      <c r="AT204" s="13" t="s">
        <v>153</v>
      </c>
      <c r="AU204" s="13" t="s">
        <v>88</v>
      </c>
      <c r="AY204" s="13" t="s">
        <v>121</v>
      </c>
      <c r="BE204" s="135">
        <f t="shared" si="34"/>
        <v>0</v>
      </c>
      <c r="BF204" s="135">
        <f t="shared" si="35"/>
        <v>0</v>
      </c>
      <c r="BG204" s="135">
        <f t="shared" si="36"/>
        <v>0</v>
      </c>
      <c r="BH204" s="135">
        <f t="shared" si="37"/>
        <v>0</v>
      </c>
      <c r="BI204" s="135">
        <f t="shared" si="38"/>
        <v>0</v>
      </c>
      <c r="BJ204" s="13" t="s">
        <v>20</v>
      </c>
      <c r="BK204" s="135">
        <f t="shared" si="39"/>
        <v>0</v>
      </c>
      <c r="BL204" s="13" t="s">
        <v>138</v>
      </c>
      <c r="BM204" s="13" t="s">
        <v>433</v>
      </c>
    </row>
    <row r="205" spans="2:65" s="1" customFormat="1" ht="31.5" customHeight="1">
      <c r="B205" s="126"/>
      <c r="C205" s="136" t="s">
        <v>434</v>
      </c>
      <c r="D205" s="136" t="s">
        <v>153</v>
      </c>
      <c r="E205" s="137" t="s">
        <v>435</v>
      </c>
      <c r="F205" s="196" t="s">
        <v>436</v>
      </c>
      <c r="G205" s="197"/>
      <c r="H205" s="197"/>
      <c r="I205" s="197"/>
      <c r="J205" s="138" t="s">
        <v>137</v>
      </c>
      <c r="K205" s="139">
        <v>6</v>
      </c>
      <c r="L205" s="198">
        <v>0</v>
      </c>
      <c r="M205" s="197"/>
      <c r="N205" s="198">
        <f t="shared" si="30"/>
        <v>0</v>
      </c>
      <c r="O205" s="194"/>
      <c r="P205" s="194"/>
      <c r="Q205" s="194"/>
      <c r="R205" s="131"/>
      <c r="T205" s="132" t="s">
        <v>3</v>
      </c>
      <c r="U205" s="36" t="s">
        <v>43</v>
      </c>
      <c r="V205" s="133">
        <v>0</v>
      </c>
      <c r="W205" s="133">
        <f t="shared" si="31"/>
        <v>0</v>
      </c>
      <c r="X205" s="133">
        <v>0.0004</v>
      </c>
      <c r="Y205" s="133">
        <f t="shared" si="32"/>
        <v>0.0024000000000000002</v>
      </c>
      <c r="Z205" s="133">
        <v>0</v>
      </c>
      <c r="AA205" s="134">
        <f t="shared" si="33"/>
        <v>0</v>
      </c>
      <c r="AR205" s="13" t="s">
        <v>156</v>
      </c>
      <c r="AT205" s="13" t="s">
        <v>153</v>
      </c>
      <c r="AU205" s="13" t="s">
        <v>88</v>
      </c>
      <c r="AY205" s="13" t="s">
        <v>121</v>
      </c>
      <c r="BE205" s="135">
        <f t="shared" si="34"/>
        <v>0</v>
      </c>
      <c r="BF205" s="135">
        <f t="shared" si="35"/>
        <v>0</v>
      </c>
      <c r="BG205" s="135">
        <f t="shared" si="36"/>
        <v>0</v>
      </c>
      <c r="BH205" s="135">
        <f t="shared" si="37"/>
        <v>0</v>
      </c>
      <c r="BI205" s="135">
        <f t="shared" si="38"/>
        <v>0</v>
      </c>
      <c r="BJ205" s="13" t="s">
        <v>20</v>
      </c>
      <c r="BK205" s="135">
        <f t="shared" si="39"/>
        <v>0</v>
      </c>
      <c r="BL205" s="13" t="s">
        <v>138</v>
      </c>
      <c r="BM205" s="13" t="s">
        <v>437</v>
      </c>
    </row>
    <row r="206" spans="2:65" s="1" customFormat="1" ht="31.5" customHeight="1">
      <c r="B206" s="126"/>
      <c r="C206" s="127" t="s">
        <v>438</v>
      </c>
      <c r="D206" s="127" t="s">
        <v>122</v>
      </c>
      <c r="E206" s="128" t="s">
        <v>439</v>
      </c>
      <c r="F206" s="193" t="s">
        <v>440</v>
      </c>
      <c r="G206" s="194"/>
      <c r="H206" s="194"/>
      <c r="I206" s="194"/>
      <c r="J206" s="129" t="s">
        <v>137</v>
      </c>
      <c r="K206" s="130">
        <v>3</v>
      </c>
      <c r="L206" s="195">
        <v>0</v>
      </c>
      <c r="M206" s="194"/>
      <c r="N206" s="195">
        <f t="shared" si="30"/>
        <v>0</v>
      </c>
      <c r="O206" s="194"/>
      <c r="P206" s="194"/>
      <c r="Q206" s="194"/>
      <c r="R206" s="131"/>
      <c r="T206" s="132" t="s">
        <v>3</v>
      </c>
      <c r="U206" s="36" t="s">
        <v>43</v>
      </c>
      <c r="V206" s="133">
        <v>0.469</v>
      </c>
      <c r="W206" s="133">
        <f t="shared" si="31"/>
        <v>1.407</v>
      </c>
      <c r="X206" s="133">
        <v>0</v>
      </c>
      <c r="Y206" s="133">
        <f t="shared" si="32"/>
        <v>0</v>
      </c>
      <c r="Z206" s="133">
        <v>0</v>
      </c>
      <c r="AA206" s="134">
        <f t="shared" si="33"/>
        <v>0</v>
      </c>
      <c r="AR206" s="13" t="s">
        <v>138</v>
      </c>
      <c r="AT206" s="13" t="s">
        <v>122</v>
      </c>
      <c r="AU206" s="13" t="s">
        <v>88</v>
      </c>
      <c r="AY206" s="13" t="s">
        <v>121</v>
      </c>
      <c r="BE206" s="135">
        <f t="shared" si="34"/>
        <v>0</v>
      </c>
      <c r="BF206" s="135">
        <f t="shared" si="35"/>
        <v>0</v>
      </c>
      <c r="BG206" s="135">
        <f t="shared" si="36"/>
        <v>0</v>
      </c>
      <c r="BH206" s="135">
        <f t="shared" si="37"/>
        <v>0</v>
      </c>
      <c r="BI206" s="135">
        <f t="shared" si="38"/>
        <v>0</v>
      </c>
      <c r="BJ206" s="13" t="s">
        <v>20</v>
      </c>
      <c r="BK206" s="135">
        <f t="shared" si="39"/>
        <v>0</v>
      </c>
      <c r="BL206" s="13" t="s">
        <v>138</v>
      </c>
      <c r="BM206" s="13" t="s">
        <v>441</v>
      </c>
    </row>
    <row r="207" spans="2:65" s="1" customFormat="1" ht="31.5" customHeight="1">
      <c r="B207" s="126"/>
      <c r="C207" s="136" t="s">
        <v>442</v>
      </c>
      <c r="D207" s="136" t="s">
        <v>153</v>
      </c>
      <c r="E207" s="137" t="s">
        <v>443</v>
      </c>
      <c r="F207" s="196" t="s">
        <v>444</v>
      </c>
      <c r="G207" s="197"/>
      <c r="H207" s="197"/>
      <c r="I207" s="197"/>
      <c r="J207" s="138" t="s">
        <v>137</v>
      </c>
      <c r="K207" s="139">
        <v>3</v>
      </c>
      <c r="L207" s="198">
        <v>0</v>
      </c>
      <c r="M207" s="197"/>
      <c r="N207" s="198">
        <f t="shared" si="30"/>
        <v>0</v>
      </c>
      <c r="O207" s="194"/>
      <c r="P207" s="194"/>
      <c r="Q207" s="194"/>
      <c r="R207" s="131"/>
      <c r="T207" s="132" t="s">
        <v>3</v>
      </c>
      <c r="U207" s="36" t="s">
        <v>43</v>
      </c>
      <c r="V207" s="133">
        <v>0</v>
      </c>
      <c r="W207" s="133">
        <f t="shared" si="31"/>
        <v>0</v>
      </c>
      <c r="X207" s="133">
        <v>0.0004</v>
      </c>
      <c r="Y207" s="133">
        <f t="shared" si="32"/>
        <v>0.0012000000000000001</v>
      </c>
      <c r="Z207" s="133">
        <v>0</v>
      </c>
      <c r="AA207" s="134">
        <f t="shared" si="33"/>
        <v>0</v>
      </c>
      <c r="AR207" s="13" t="s">
        <v>156</v>
      </c>
      <c r="AT207" s="13" t="s">
        <v>153</v>
      </c>
      <c r="AU207" s="13" t="s">
        <v>88</v>
      </c>
      <c r="AY207" s="13" t="s">
        <v>121</v>
      </c>
      <c r="BE207" s="135">
        <f t="shared" si="34"/>
        <v>0</v>
      </c>
      <c r="BF207" s="135">
        <f t="shared" si="35"/>
        <v>0</v>
      </c>
      <c r="BG207" s="135">
        <f t="shared" si="36"/>
        <v>0</v>
      </c>
      <c r="BH207" s="135">
        <f t="shared" si="37"/>
        <v>0</v>
      </c>
      <c r="BI207" s="135">
        <f t="shared" si="38"/>
        <v>0</v>
      </c>
      <c r="BJ207" s="13" t="s">
        <v>20</v>
      </c>
      <c r="BK207" s="135">
        <f t="shared" si="39"/>
        <v>0</v>
      </c>
      <c r="BL207" s="13" t="s">
        <v>138</v>
      </c>
      <c r="BM207" s="13" t="s">
        <v>445</v>
      </c>
    </row>
    <row r="208" spans="2:65" s="1" customFormat="1" ht="31.5" customHeight="1">
      <c r="B208" s="126"/>
      <c r="C208" s="136" t="s">
        <v>446</v>
      </c>
      <c r="D208" s="136" t="s">
        <v>153</v>
      </c>
      <c r="E208" s="137" t="s">
        <v>447</v>
      </c>
      <c r="F208" s="196" t="s">
        <v>448</v>
      </c>
      <c r="G208" s="197"/>
      <c r="H208" s="197"/>
      <c r="I208" s="197"/>
      <c r="J208" s="138" t="s">
        <v>137</v>
      </c>
      <c r="K208" s="139">
        <v>6</v>
      </c>
      <c r="L208" s="198">
        <v>0</v>
      </c>
      <c r="M208" s="197"/>
      <c r="N208" s="198">
        <f t="shared" si="30"/>
        <v>0</v>
      </c>
      <c r="O208" s="194"/>
      <c r="P208" s="194"/>
      <c r="Q208" s="194"/>
      <c r="R208" s="131"/>
      <c r="T208" s="132" t="s">
        <v>3</v>
      </c>
      <c r="U208" s="36" t="s">
        <v>43</v>
      </c>
      <c r="V208" s="133">
        <v>0</v>
      </c>
      <c r="W208" s="133">
        <f t="shared" si="31"/>
        <v>0</v>
      </c>
      <c r="X208" s="133">
        <v>0.0004</v>
      </c>
      <c r="Y208" s="133">
        <f t="shared" si="32"/>
        <v>0.0024000000000000002</v>
      </c>
      <c r="Z208" s="133">
        <v>0</v>
      </c>
      <c r="AA208" s="134">
        <f t="shared" si="33"/>
        <v>0</v>
      </c>
      <c r="AR208" s="13" t="s">
        <v>156</v>
      </c>
      <c r="AT208" s="13" t="s">
        <v>153</v>
      </c>
      <c r="AU208" s="13" t="s">
        <v>88</v>
      </c>
      <c r="AY208" s="13" t="s">
        <v>121</v>
      </c>
      <c r="BE208" s="135">
        <f t="shared" si="34"/>
        <v>0</v>
      </c>
      <c r="BF208" s="135">
        <f t="shared" si="35"/>
        <v>0</v>
      </c>
      <c r="BG208" s="135">
        <f t="shared" si="36"/>
        <v>0</v>
      </c>
      <c r="BH208" s="135">
        <f t="shared" si="37"/>
        <v>0</v>
      </c>
      <c r="BI208" s="135">
        <f t="shared" si="38"/>
        <v>0</v>
      </c>
      <c r="BJ208" s="13" t="s">
        <v>20</v>
      </c>
      <c r="BK208" s="135">
        <f t="shared" si="39"/>
        <v>0</v>
      </c>
      <c r="BL208" s="13" t="s">
        <v>138</v>
      </c>
      <c r="BM208" s="13" t="s">
        <v>449</v>
      </c>
    </row>
    <row r="209" spans="2:65" s="1" customFormat="1" ht="31.5" customHeight="1">
      <c r="B209" s="126"/>
      <c r="C209" s="136" t="s">
        <v>450</v>
      </c>
      <c r="D209" s="136" t="s">
        <v>153</v>
      </c>
      <c r="E209" s="137" t="s">
        <v>451</v>
      </c>
      <c r="F209" s="196" t="s">
        <v>452</v>
      </c>
      <c r="G209" s="197"/>
      <c r="H209" s="197"/>
      <c r="I209" s="197"/>
      <c r="J209" s="138" t="s">
        <v>137</v>
      </c>
      <c r="K209" s="139">
        <v>3</v>
      </c>
      <c r="L209" s="198">
        <v>0</v>
      </c>
      <c r="M209" s="197"/>
      <c r="N209" s="198">
        <f t="shared" si="30"/>
        <v>0</v>
      </c>
      <c r="O209" s="194"/>
      <c r="P209" s="194"/>
      <c r="Q209" s="194"/>
      <c r="R209" s="131"/>
      <c r="T209" s="132" t="s">
        <v>3</v>
      </c>
      <c r="U209" s="36" t="s">
        <v>43</v>
      </c>
      <c r="V209" s="133">
        <v>0</v>
      </c>
      <c r="W209" s="133">
        <f t="shared" si="31"/>
        <v>0</v>
      </c>
      <c r="X209" s="133">
        <v>0.0004</v>
      </c>
      <c r="Y209" s="133">
        <f t="shared" si="32"/>
        <v>0.0012000000000000001</v>
      </c>
      <c r="Z209" s="133">
        <v>0</v>
      </c>
      <c r="AA209" s="134">
        <f t="shared" si="33"/>
        <v>0</v>
      </c>
      <c r="AR209" s="13" t="s">
        <v>156</v>
      </c>
      <c r="AT209" s="13" t="s">
        <v>153</v>
      </c>
      <c r="AU209" s="13" t="s">
        <v>88</v>
      </c>
      <c r="AY209" s="13" t="s">
        <v>121</v>
      </c>
      <c r="BE209" s="135">
        <f t="shared" si="34"/>
        <v>0</v>
      </c>
      <c r="BF209" s="135">
        <f t="shared" si="35"/>
        <v>0</v>
      </c>
      <c r="BG209" s="135">
        <f t="shared" si="36"/>
        <v>0</v>
      </c>
      <c r="BH209" s="135">
        <f t="shared" si="37"/>
        <v>0</v>
      </c>
      <c r="BI209" s="135">
        <f t="shared" si="38"/>
        <v>0</v>
      </c>
      <c r="BJ209" s="13" t="s">
        <v>20</v>
      </c>
      <c r="BK209" s="135">
        <f t="shared" si="39"/>
        <v>0</v>
      </c>
      <c r="BL209" s="13" t="s">
        <v>138</v>
      </c>
      <c r="BM209" s="13" t="s">
        <v>453</v>
      </c>
    </row>
    <row r="210" spans="2:65" s="1" customFormat="1" ht="31.5" customHeight="1">
      <c r="B210" s="126"/>
      <c r="C210" s="136" t="s">
        <v>454</v>
      </c>
      <c r="D210" s="136" t="s">
        <v>153</v>
      </c>
      <c r="E210" s="137" t="s">
        <v>455</v>
      </c>
      <c r="F210" s="196" t="s">
        <v>456</v>
      </c>
      <c r="G210" s="197"/>
      <c r="H210" s="197"/>
      <c r="I210" s="197"/>
      <c r="J210" s="138" t="s">
        <v>137</v>
      </c>
      <c r="K210" s="139">
        <v>1</v>
      </c>
      <c r="L210" s="198">
        <v>0</v>
      </c>
      <c r="M210" s="197"/>
      <c r="N210" s="198">
        <f t="shared" si="30"/>
        <v>0</v>
      </c>
      <c r="O210" s="194"/>
      <c r="P210" s="194"/>
      <c r="Q210" s="194"/>
      <c r="R210" s="131"/>
      <c r="T210" s="132" t="s">
        <v>3</v>
      </c>
      <c r="U210" s="36" t="s">
        <v>43</v>
      </c>
      <c r="V210" s="133">
        <v>0</v>
      </c>
      <c r="W210" s="133">
        <f t="shared" si="31"/>
        <v>0</v>
      </c>
      <c r="X210" s="133">
        <v>0.0004</v>
      </c>
      <c r="Y210" s="133">
        <f t="shared" si="32"/>
        <v>0.0004</v>
      </c>
      <c r="Z210" s="133">
        <v>0</v>
      </c>
      <c r="AA210" s="134">
        <f t="shared" si="33"/>
        <v>0</v>
      </c>
      <c r="AR210" s="13" t="s">
        <v>156</v>
      </c>
      <c r="AT210" s="13" t="s">
        <v>153</v>
      </c>
      <c r="AU210" s="13" t="s">
        <v>88</v>
      </c>
      <c r="AY210" s="13" t="s">
        <v>121</v>
      </c>
      <c r="BE210" s="135">
        <f t="shared" si="34"/>
        <v>0</v>
      </c>
      <c r="BF210" s="135">
        <f t="shared" si="35"/>
        <v>0</v>
      </c>
      <c r="BG210" s="135">
        <f t="shared" si="36"/>
        <v>0</v>
      </c>
      <c r="BH210" s="135">
        <f t="shared" si="37"/>
        <v>0</v>
      </c>
      <c r="BI210" s="135">
        <f t="shared" si="38"/>
        <v>0</v>
      </c>
      <c r="BJ210" s="13" t="s">
        <v>20</v>
      </c>
      <c r="BK210" s="135">
        <f t="shared" si="39"/>
        <v>0</v>
      </c>
      <c r="BL210" s="13" t="s">
        <v>138</v>
      </c>
      <c r="BM210" s="13" t="s">
        <v>457</v>
      </c>
    </row>
    <row r="211" spans="2:65" s="1" customFormat="1" ht="31.5" customHeight="1">
      <c r="B211" s="126"/>
      <c r="C211" s="136" t="s">
        <v>458</v>
      </c>
      <c r="D211" s="136" t="s">
        <v>153</v>
      </c>
      <c r="E211" s="137" t="s">
        <v>459</v>
      </c>
      <c r="F211" s="196" t="s">
        <v>460</v>
      </c>
      <c r="G211" s="197"/>
      <c r="H211" s="197"/>
      <c r="I211" s="197"/>
      <c r="J211" s="138" t="s">
        <v>137</v>
      </c>
      <c r="K211" s="139">
        <v>3</v>
      </c>
      <c r="L211" s="198">
        <v>0</v>
      </c>
      <c r="M211" s="197"/>
      <c r="N211" s="198">
        <f t="shared" si="30"/>
        <v>0</v>
      </c>
      <c r="O211" s="194"/>
      <c r="P211" s="194"/>
      <c r="Q211" s="194"/>
      <c r="R211" s="131"/>
      <c r="T211" s="132" t="s">
        <v>3</v>
      </c>
      <c r="U211" s="36" t="s">
        <v>43</v>
      </c>
      <c r="V211" s="133">
        <v>0</v>
      </c>
      <c r="W211" s="133">
        <f t="shared" si="31"/>
        <v>0</v>
      </c>
      <c r="X211" s="133">
        <v>0.0004</v>
      </c>
      <c r="Y211" s="133">
        <f t="shared" si="32"/>
        <v>0.0012000000000000001</v>
      </c>
      <c r="Z211" s="133">
        <v>0</v>
      </c>
      <c r="AA211" s="134">
        <f t="shared" si="33"/>
        <v>0</v>
      </c>
      <c r="AR211" s="13" t="s">
        <v>156</v>
      </c>
      <c r="AT211" s="13" t="s">
        <v>153</v>
      </c>
      <c r="AU211" s="13" t="s">
        <v>88</v>
      </c>
      <c r="AY211" s="13" t="s">
        <v>121</v>
      </c>
      <c r="BE211" s="135">
        <f t="shared" si="34"/>
        <v>0</v>
      </c>
      <c r="BF211" s="135">
        <f t="shared" si="35"/>
        <v>0</v>
      </c>
      <c r="BG211" s="135">
        <f t="shared" si="36"/>
        <v>0</v>
      </c>
      <c r="BH211" s="135">
        <f t="shared" si="37"/>
        <v>0</v>
      </c>
      <c r="BI211" s="135">
        <f t="shared" si="38"/>
        <v>0</v>
      </c>
      <c r="BJ211" s="13" t="s">
        <v>20</v>
      </c>
      <c r="BK211" s="135">
        <f t="shared" si="39"/>
        <v>0</v>
      </c>
      <c r="BL211" s="13" t="s">
        <v>138</v>
      </c>
      <c r="BM211" s="13" t="s">
        <v>461</v>
      </c>
    </row>
    <row r="212" spans="2:65" s="1" customFormat="1" ht="31.5" customHeight="1">
      <c r="B212" s="126"/>
      <c r="C212" s="127" t="s">
        <v>462</v>
      </c>
      <c r="D212" s="127" t="s">
        <v>122</v>
      </c>
      <c r="E212" s="128" t="s">
        <v>463</v>
      </c>
      <c r="F212" s="193" t="s">
        <v>464</v>
      </c>
      <c r="G212" s="194"/>
      <c r="H212" s="194"/>
      <c r="I212" s="194"/>
      <c r="J212" s="129" t="s">
        <v>137</v>
      </c>
      <c r="K212" s="130">
        <v>490</v>
      </c>
      <c r="L212" s="195">
        <v>0</v>
      </c>
      <c r="M212" s="194"/>
      <c r="N212" s="195">
        <f t="shared" si="30"/>
        <v>0</v>
      </c>
      <c r="O212" s="194"/>
      <c r="P212" s="194"/>
      <c r="Q212" s="194"/>
      <c r="R212" s="131"/>
      <c r="T212" s="132" t="s">
        <v>3</v>
      </c>
      <c r="U212" s="36" t="s">
        <v>43</v>
      </c>
      <c r="V212" s="133">
        <v>0.297</v>
      </c>
      <c r="W212" s="133">
        <f t="shared" si="31"/>
        <v>145.53</v>
      </c>
      <c r="X212" s="133">
        <v>0</v>
      </c>
      <c r="Y212" s="133">
        <f t="shared" si="32"/>
        <v>0</v>
      </c>
      <c r="Z212" s="133">
        <v>0</v>
      </c>
      <c r="AA212" s="134">
        <f t="shared" si="33"/>
        <v>0</v>
      </c>
      <c r="AR212" s="13" t="s">
        <v>138</v>
      </c>
      <c r="AT212" s="13" t="s">
        <v>122</v>
      </c>
      <c r="AU212" s="13" t="s">
        <v>88</v>
      </c>
      <c r="AY212" s="13" t="s">
        <v>121</v>
      </c>
      <c r="BE212" s="135">
        <f t="shared" si="34"/>
        <v>0</v>
      </c>
      <c r="BF212" s="135">
        <f t="shared" si="35"/>
        <v>0</v>
      </c>
      <c r="BG212" s="135">
        <f t="shared" si="36"/>
        <v>0</v>
      </c>
      <c r="BH212" s="135">
        <f t="shared" si="37"/>
        <v>0</v>
      </c>
      <c r="BI212" s="135">
        <f t="shared" si="38"/>
        <v>0</v>
      </c>
      <c r="BJ212" s="13" t="s">
        <v>20</v>
      </c>
      <c r="BK212" s="135">
        <f t="shared" si="39"/>
        <v>0</v>
      </c>
      <c r="BL212" s="13" t="s">
        <v>138</v>
      </c>
      <c r="BM212" s="13" t="s">
        <v>465</v>
      </c>
    </row>
    <row r="213" spans="2:65" s="1" customFormat="1" ht="31.5" customHeight="1">
      <c r="B213" s="126"/>
      <c r="C213" s="136" t="s">
        <v>466</v>
      </c>
      <c r="D213" s="136" t="s">
        <v>153</v>
      </c>
      <c r="E213" s="137" t="s">
        <v>467</v>
      </c>
      <c r="F213" s="196" t="s">
        <v>468</v>
      </c>
      <c r="G213" s="197"/>
      <c r="H213" s="197"/>
      <c r="I213" s="197"/>
      <c r="J213" s="138" t="s">
        <v>137</v>
      </c>
      <c r="K213" s="139">
        <v>490</v>
      </c>
      <c r="L213" s="198">
        <v>0</v>
      </c>
      <c r="M213" s="197"/>
      <c r="N213" s="198">
        <f t="shared" si="30"/>
        <v>0</v>
      </c>
      <c r="O213" s="194"/>
      <c r="P213" s="194"/>
      <c r="Q213" s="194"/>
      <c r="R213" s="131"/>
      <c r="T213" s="132" t="s">
        <v>3</v>
      </c>
      <c r="U213" s="36" t="s">
        <v>43</v>
      </c>
      <c r="V213" s="133">
        <v>0</v>
      </c>
      <c r="W213" s="133">
        <f t="shared" si="31"/>
        <v>0</v>
      </c>
      <c r="X213" s="133">
        <v>6E-05</v>
      </c>
      <c r="Y213" s="133">
        <f t="shared" si="32"/>
        <v>0.0294</v>
      </c>
      <c r="Z213" s="133">
        <v>0</v>
      </c>
      <c r="AA213" s="134">
        <f t="shared" si="33"/>
        <v>0</v>
      </c>
      <c r="AR213" s="13" t="s">
        <v>156</v>
      </c>
      <c r="AT213" s="13" t="s">
        <v>153</v>
      </c>
      <c r="AU213" s="13" t="s">
        <v>88</v>
      </c>
      <c r="AY213" s="13" t="s">
        <v>121</v>
      </c>
      <c r="BE213" s="135">
        <f t="shared" si="34"/>
        <v>0</v>
      </c>
      <c r="BF213" s="135">
        <f t="shared" si="35"/>
        <v>0</v>
      </c>
      <c r="BG213" s="135">
        <f t="shared" si="36"/>
        <v>0</v>
      </c>
      <c r="BH213" s="135">
        <f t="shared" si="37"/>
        <v>0</v>
      </c>
      <c r="BI213" s="135">
        <f t="shared" si="38"/>
        <v>0</v>
      </c>
      <c r="BJ213" s="13" t="s">
        <v>20</v>
      </c>
      <c r="BK213" s="135">
        <f t="shared" si="39"/>
        <v>0</v>
      </c>
      <c r="BL213" s="13" t="s">
        <v>138</v>
      </c>
      <c r="BM213" s="13" t="s">
        <v>469</v>
      </c>
    </row>
    <row r="214" spans="2:65" s="1" customFormat="1" ht="31.5" customHeight="1">
      <c r="B214" s="126"/>
      <c r="C214" s="127" t="s">
        <v>470</v>
      </c>
      <c r="D214" s="127" t="s">
        <v>122</v>
      </c>
      <c r="E214" s="128" t="s">
        <v>471</v>
      </c>
      <c r="F214" s="193" t="s">
        <v>472</v>
      </c>
      <c r="G214" s="194"/>
      <c r="H214" s="194"/>
      <c r="I214" s="194"/>
      <c r="J214" s="129" t="s">
        <v>137</v>
      </c>
      <c r="K214" s="130">
        <v>1</v>
      </c>
      <c r="L214" s="195">
        <v>0</v>
      </c>
      <c r="M214" s="194"/>
      <c r="N214" s="195">
        <f t="shared" si="30"/>
        <v>0</v>
      </c>
      <c r="O214" s="194"/>
      <c r="P214" s="194"/>
      <c r="Q214" s="194"/>
      <c r="R214" s="131"/>
      <c r="T214" s="132" t="s">
        <v>3</v>
      </c>
      <c r="U214" s="36" t="s">
        <v>43</v>
      </c>
      <c r="V214" s="133">
        <v>0.274</v>
      </c>
      <c r="W214" s="133">
        <f t="shared" si="31"/>
        <v>0.274</v>
      </c>
      <c r="X214" s="133">
        <v>0</v>
      </c>
      <c r="Y214" s="133">
        <f t="shared" si="32"/>
        <v>0</v>
      </c>
      <c r="Z214" s="133">
        <v>0</v>
      </c>
      <c r="AA214" s="134">
        <f t="shared" si="33"/>
        <v>0</v>
      </c>
      <c r="AR214" s="13" t="s">
        <v>138</v>
      </c>
      <c r="AT214" s="13" t="s">
        <v>122</v>
      </c>
      <c r="AU214" s="13" t="s">
        <v>88</v>
      </c>
      <c r="AY214" s="13" t="s">
        <v>121</v>
      </c>
      <c r="BE214" s="135">
        <f t="shared" si="34"/>
        <v>0</v>
      </c>
      <c r="BF214" s="135">
        <f t="shared" si="35"/>
        <v>0</v>
      </c>
      <c r="BG214" s="135">
        <f t="shared" si="36"/>
        <v>0</v>
      </c>
      <c r="BH214" s="135">
        <f t="shared" si="37"/>
        <v>0</v>
      </c>
      <c r="BI214" s="135">
        <f t="shared" si="38"/>
        <v>0</v>
      </c>
      <c r="BJ214" s="13" t="s">
        <v>20</v>
      </c>
      <c r="BK214" s="135">
        <f t="shared" si="39"/>
        <v>0</v>
      </c>
      <c r="BL214" s="13" t="s">
        <v>138</v>
      </c>
      <c r="BM214" s="13" t="s">
        <v>473</v>
      </c>
    </row>
    <row r="215" spans="2:65" s="1" customFormat="1" ht="31.5" customHeight="1">
      <c r="B215" s="126"/>
      <c r="C215" s="136" t="s">
        <v>474</v>
      </c>
      <c r="D215" s="136" t="s">
        <v>153</v>
      </c>
      <c r="E215" s="137" t="s">
        <v>475</v>
      </c>
      <c r="F215" s="196" t="s">
        <v>476</v>
      </c>
      <c r="G215" s="197"/>
      <c r="H215" s="197"/>
      <c r="I215" s="197"/>
      <c r="J215" s="138" t="s">
        <v>137</v>
      </c>
      <c r="K215" s="139">
        <v>1</v>
      </c>
      <c r="L215" s="198">
        <v>0</v>
      </c>
      <c r="M215" s="197"/>
      <c r="N215" s="198">
        <f t="shared" si="30"/>
        <v>0</v>
      </c>
      <c r="O215" s="194"/>
      <c r="P215" s="194"/>
      <c r="Q215" s="194"/>
      <c r="R215" s="131"/>
      <c r="T215" s="132" t="s">
        <v>3</v>
      </c>
      <c r="U215" s="36" t="s">
        <v>43</v>
      </c>
      <c r="V215" s="133">
        <v>0</v>
      </c>
      <c r="W215" s="133">
        <f t="shared" si="31"/>
        <v>0</v>
      </c>
      <c r="X215" s="133">
        <v>0.000223</v>
      </c>
      <c r="Y215" s="133">
        <f t="shared" si="32"/>
        <v>0.000223</v>
      </c>
      <c r="Z215" s="133">
        <v>0</v>
      </c>
      <c r="AA215" s="134">
        <f t="shared" si="33"/>
        <v>0</v>
      </c>
      <c r="AR215" s="13" t="s">
        <v>156</v>
      </c>
      <c r="AT215" s="13" t="s">
        <v>153</v>
      </c>
      <c r="AU215" s="13" t="s">
        <v>88</v>
      </c>
      <c r="AY215" s="13" t="s">
        <v>121</v>
      </c>
      <c r="BE215" s="135">
        <f t="shared" si="34"/>
        <v>0</v>
      </c>
      <c r="BF215" s="135">
        <f t="shared" si="35"/>
        <v>0</v>
      </c>
      <c r="BG215" s="135">
        <f t="shared" si="36"/>
        <v>0</v>
      </c>
      <c r="BH215" s="135">
        <f t="shared" si="37"/>
        <v>0</v>
      </c>
      <c r="BI215" s="135">
        <f t="shared" si="38"/>
        <v>0</v>
      </c>
      <c r="BJ215" s="13" t="s">
        <v>20</v>
      </c>
      <c r="BK215" s="135">
        <f t="shared" si="39"/>
        <v>0</v>
      </c>
      <c r="BL215" s="13" t="s">
        <v>138</v>
      </c>
      <c r="BM215" s="13" t="s">
        <v>477</v>
      </c>
    </row>
    <row r="216" spans="2:65" s="1" customFormat="1" ht="31.5" customHeight="1">
      <c r="B216" s="126"/>
      <c r="C216" s="127" t="s">
        <v>478</v>
      </c>
      <c r="D216" s="127" t="s">
        <v>122</v>
      </c>
      <c r="E216" s="128" t="s">
        <v>479</v>
      </c>
      <c r="F216" s="193" t="s">
        <v>480</v>
      </c>
      <c r="G216" s="194"/>
      <c r="H216" s="194"/>
      <c r="I216" s="194"/>
      <c r="J216" s="129" t="s">
        <v>137</v>
      </c>
      <c r="K216" s="130">
        <v>60</v>
      </c>
      <c r="L216" s="195">
        <v>0</v>
      </c>
      <c r="M216" s="194"/>
      <c r="N216" s="195">
        <f t="shared" si="30"/>
        <v>0</v>
      </c>
      <c r="O216" s="194"/>
      <c r="P216" s="194"/>
      <c r="Q216" s="194"/>
      <c r="R216" s="131"/>
      <c r="T216" s="132" t="s">
        <v>3</v>
      </c>
      <c r="U216" s="36" t="s">
        <v>43</v>
      </c>
      <c r="V216" s="133">
        <v>0.327</v>
      </c>
      <c r="W216" s="133">
        <f t="shared" si="31"/>
        <v>19.62</v>
      </c>
      <c r="X216" s="133">
        <v>0</v>
      </c>
      <c r="Y216" s="133">
        <f t="shared" si="32"/>
        <v>0</v>
      </c>
      <c r="Z216" s="133">
        <v>0</v>
      </c>
      <c r="AA216" s="134">
        <f t="shared" si="33"/>
        <v>0</v>
      </c>
      <c r="AR216" s="13" t="s">
        <v>138</v>
      </c>
      <c r="AT216" s="13" t="s">
        <v>122</v>
      </c>
      <c r="AU216" s="13" t="s">
        <v>88</v>
      </c>
      <c r="AY216" s="13" t="s">
        <v>121</v>
      </c>
      <c r="BE216" s="135">
        <f t="shared" si="34"/>
        <v>0</v>
      </c>
      <c r="BF216" s="135">
        <f t="shared" si="35"/>
        <v>0</v>
      </c>
      <c r="BG216" s="135">
        <f t="shared" si="36"/>
        <v>0</v>
      </c>
      <c r="BH216" s="135">
        <f t="shared" si="37"/>
        <v>0</v>
      </c>
      <c r="BI216" s="135">
        <f t="shared" si="38"/>
        <v>0</v>
      </c>
      <c r="BJ216" s="13" t="s">
        <v>20</v>
      </c>
      <c r="BK216" s="135">
        <f t="shared" si="39"/>
        <v>0</v>
      </c>
      <c r="BL216" s="13" t="s">
        <v>138</v>
      </c>
      <c r="BM216" s="13" t="s">
        <v>481</v>
      </c>
    </row>
    <row r="217" spans="2:65" s="1" customFormat="1" ht="22.5" customHeight="1">
      <c r="B217" s="126"/>
      <c r="C217" s="136" t="s">
        <v>482</v>
      </c>
      <c r="D217" s="136" t="s">
        <v>153</v>
      </c>
      <c r="E217" s="137" t="s">
        <v>483</v>
      </c>
      <c r="F217" s="196" t="s">
        <v>484</v>
      </c>
      <c r="G217" s="197"/>
      <c r="H217" s="197"/>
      <c r="I217" s="197"/>
      <c r="J217" s="138" t="s">
        <v>137</v>
      </c>
      <c r="K217" s="139">
        <v>60</v>
      </c>
      <c r="L217" s="198">
        <v>0</v>
      </c>
      <c r="M217" s="197"/>
      <c r="N217" s="198">
        <f t="shared" si="30"/>
        <v>0</v>
      </c>
      <c r="O217" s="194"/>
      <c r="P217" s="194"/>
      <c r="Q217" s="194"/>
      <c r="R217" s="131"/>
      <c r="T217" s="132" t="s">
        <v>3</v>
      </c>
      <c r="U217" s="36" t="s">
        <v>43</v>
      </c>
      <c r="V217" s="133">
        <v>0</v>
      </c>
      <c r="W217" s="133">
        <f t="shared" si="31"/>
        <v>0</v>
      </c>
      <c r="X217" s="133">
        <v>6E-05</v>
      </c>
      <c r="Y217" s="133">
        <f t="shared" si="32"/>
        <v>0.0036</v>
      </c>
      <c r="Z217" s="133">
        <v>0</v>
      </c>
      <c r="AA217" s="134">
        <f t="shared" si="33"/>
        <v>0</v>
      </c>
      <c r="AR217" s="13" t="s">
        <v>156</v>
      </c>
      <c r="AT217" s="13" t="s">
        <v>153</v>
      </c>
      <c r="AU217" s="13" t="s">
        <v>88</v>
      </c>
      <c r="AY217" s="13" t="s">
        <v>121</v>
      </c>
      <c r="BE217" s="135">
        <f t="shared" si="34"/>
        <v>0</v>
      </c>
      <c r="BF217" s="135">
        <f t="shared" si="35"/>
        <v>0</v>
      </c>
      <c r="BG217" s="135">
        <f t="shared" si="36"/>
        <v>0</v>
      </c>
      <c r="BH217" s="135">
        <f t="shared" si="37"/>
        <v>0</v>
      </c>
      <c r="BI217" s="135">
        <f t="shared" si="38"/>
        <v>0</v>
      </c>
      <c r="BJ217" s="13" t="s">
        <v>20</v>
      </c>
      <c r="BK217" s="135">
        <f t="shared" si="39"/>
        <v>0</v>
      </c>
      <c r="BL217" s="13" t="s">
        <v>138</v>
      </c>
      <c r="BM217" s="13" t="s">
        <v>485</v>
      </c>
    </row>
    <row r="218" spans="2:65" s="1" customFormat="1" ht="44.25" customHeight="1">
      <c r="B218" s="126"/>
      <c r="C218" s="127" t="s">
        <v>486</v>
      </c>
      <c r="D218" s="127" t="s">
        <v>122</v>
      </c>
      <c r="E218" s="128" t="s">
        <v>487</v>
      </c>
      <c r="F218" s="193" t="s">
        <v>488</v>
      </c>
      <c r="G218" s="194"/>
      <c r="H218" s="194"/>
      <c r="I218" s="194"/>
      <c r="J218" s="129" t="s">
        <v>137</v>
      </c>
      <c r="K218" s="130">
        <v>30</v>
      </c>
      <c r="L218" s="195">
        <v>0</v>
      </c>
      <c r="M218" s="194"/>
      <c r="N218" s="195">
        <f t="shared" si="30"/>
        <v>0</v>
      </c>
      <c r="O218" s="194"/>
      <c r="P218" s="194"/>
      <c r="Q218" s="194"/>
      <c r="R218" s="131"/>
      <c r="T218" s="132" t="s">
        <v>3</v>
      </c>
      <c r="U218" s="36" t="s">
        <v>43</v>
      </c>
      <c r="V218" s="133">
        <v>0.485</v>
      </c>
      <c r="W218" s="133">
        <f t="shared" si="31"/>
        <v>14.549999999999999</v>
      </c>
      <c r="X218" s="133">
        <v>0</v>
      </c>
      <c r="Y218" s="133">
        <f t="shared" si="32"/>
        <v>0</v>
      </c>
      <c r="Z218" s="133">
        <v>0</v>
      </c>
      <c r="AA218" s="134">
        <f t="shared" si="33"/>
        <v>0</v>
      </c>
      <c r="AR218" s="13" t="s">
        <v>138</v>
      </c>
      <c r="AT218" s="13" t="s">
        <v>122</v>
      </c>
      <c r="AU218" s="13" t="s">
        <v>88</v>
      </c>
      <c r="AY218" s="13" t="s">
        <v>121</v>
      </c>
      <c r="BE218" s="135">
        <f t="shared" si="34"/>
        <v>0</v>
      </c>
      <c r="BF218" s="135">
        <f t="shared" si="35"/>
        <v>0</v>
      </c>
      <c r="BG218" s="135">
        <f t="shared" si="36"/>
        <v>0</v>
      </c>
      <c r="BH218" s="135">
        <f t="shared" si="37"/>
        <v>0</v>
      </c>
      <c r="BI218" s="135">
        <f t="shared" si="38"/>
        <v>0</v>
      </c>
      <c r="BJ218" s="13" t="s">
        <v>20</v>
      </c>
      <c r="BK218" s="135">
        <f t="shared" si="39"/>
        <v>0</v>
      </c>
      <c r="BL218" s="13" t="s">
        <v>138</v>
      </c>
      <c r="BM218" s="13" t="s">
        <v>489</v>
      </c>
    </row>
    <row r="219" spans="2:65" s="1" customFormat="1" ht="22.5" customHeight="1">
      <c r="B219" s="126"/>
      <c r="C219" s="136" t="s">
        <v>490</v>
      </c>
      <c r="D219" s="136" t="s">
        <v>153</v>
      </c>
      <c r="E219" s="137" t="s">
        <v>491</v>
      </c>
      <c r="F219" s="196" t="s">
        <v>492</v>
      </c>
      <c r="G219" s="197"/>
      <c r="H219" s="197"/>
      <c r="I219" s="197"/>
      <c r="J219" s="138" t="s">
        <v>137</v>
      </c>
      <c r="K219" s="139">
        <v>30</v>
      </c>
      <c r="L219" s="198">
        <v>0</v>
      </c>
      <c r="M219" s="197"/>
      <c r="N219" s="198">
        <f t="shared" si="30"/>
        <v>0</v>
      </c>
      <c r="O219" s="194"/>
      <c r="P219" s="194"/>
      <c r="Q219" s="194"/>
      <c r="R219" s="131"/>
      <c r="T219" s="132" t="s">
        <v>3</v>
      </c>
      <c r="U219" s="36" t="s">
        <v>43</v>
      </c>
      <c r="V219" s="133">
        <v>0</v>
      </c>
      <c r="W219" s="133">
        <f t="shared" si="31"/>
        <v>0</v>
      </c>
      <c r="X219" s="133">
        <v>0.001</v>
      </c>
      <c r="Y219" s="133">
        <f t="shared" si="32"/>
        <v>0.03</v>
      </c>
      <c r="Z219" s="133">
        <v>0</v>
      </c>
      <c r="AA219" s="134">
        <f t="shared" si="33"/>
        <v>0</v>
      </c>
      <c r="AR219" s="13" t="s">
        <v>156</v>
      </c>
      <c r="AT219" s="13" t="s">
        <v>153</v>
      </c>
      <c r="AU219" s="13" t="s">
        <v>88</v>
      </c>
      <c r="AY219" s="13" t="s">
        <v>121</v>
      </c>
      <c r="BE219" s="135">
        <f t="shared" si="34"/>
        <v>0</v>
      </c>
      <c r="BF219" s="135">
        <f t="shared" si="35"/>
        <v>0</v>
      </c>
      <c r="BG219" s="135">
        <f t="shared" si="36"/>
        <v>0</v>
      </c>
      <c r="BH219" s="135">
        <f t="shared" si="37"/>
        <v>0</v>
      </c>
      <c r="BI219" s="135">
        <f t="shared" si="38"/>
        <v>0</v>
      </c>
      <c r="BJ219" s="13" t="s">
        <v>20</v>
      </c>
      <c r="BK219" s="135">
        <f t="shared" si="39"/>
        <v>0</v>
      </c>
      <c r="BL219" s="13" t="s">
        <v>138</v>
      </c>
      <c r="BM219" s="13" t="s">
        <v>493</v>
      </c>
    </row>
    <row r="220" spans="2:65" s="1" customFormat="1" ht="31.5" customHeight="1">
      <c r="B220" s="126"/>
      <c r="C220" s="127" t="s">
        <v>494</v>
      </c>
      <c r="D220" s="127" t="s">
        <v>122</v>
      </c>
      <c r="E220" s="128" t="s">
        <v>495</v>
      </c>
      <c r="F220" s="193" t="s">
        <v>496</v>
      </c>
      <c r="G220" s="194"/>
      <c r="H220" s="194"/>
      <c r="I220" s="194"/>
      <c r="J220" s="129" t="s">
        <v>137</v>
      </c>
      <c r="K220" s="130">
        <v>1</v>
      </c>
      <c r="L220" s="195">
        <v>0</v>
      </c>
      <c r="M220" s="194"/>
      <c r="N220" s="195">
        <f t="shared" si="30"/>
        <v>0</v>
      </c>
      <c r="O220" s="194"/>
      <c r="P220" s="194"/>
      <c r="Q220" s="194"/>
      <c r="R220" s="131"/>
      <c r="T220" s="132" t="s">
        <v>3</v>
      </c>
      <c r="U220" s="36" t="s">
        <v>43</v>
      </c>
      <c r="V220" s="133">
        <v>0.398</v>
      </c>
      <c r="W220" s="133">
        <f t="shared" si="31"/>
        <v>0.398</v>
      </c>
      <c r="X220" s="133">
        <v>0</v>
      </c>
      <c r="Y220" s="133">
        <f t="shared" si="32"/>
        <v>0</v>
      </c>
      <c r="Z220" s="133">
        <v>0</v>
      </c>
      <c r="AA220" s="134">
        <f t="shared" si="33"/>
        <v>0</v>
      </c>
      <c r="AR220" s="13" t="s">
        <v>138</v>
      </c>
      <c r="AT220" s="13" t="s">
        <v>122</v>
      </c>
      <c r="AU220" s="13" t="s">
        <v>88</v>
      </c>
      <c r="AY220" s="13" t="s">
        <v>121</v>
      </c>
      <c r="BE220" s="135">
        <f t="shared" si="34"/>
        <v>0</v>
      </c>
      <c r="BF220" s="135">
        <f t="shared" si="35"/>
        <v>0</v>
      </c>
      <c r="BG220" s="135">
        <f t="shared" si="36"/>
        <v>0</v>
      </c>
      <c r="BH220" s="135">
        <f t="shared" si="37"/>
        <v>0</v>
      </c>
      <c r="BI220" s="135">
        <f t="shared" si="38"/>
        <v>0</v>
      </c>
      <c r="BJ220" s="13" t="s">
        <v>20</v>
      </c>
      <c r="BK220" s="135">
        <f t="shared" si="39"/>
        <v>0</v>
      </c>
      <c r="BL220" s="13" t="s">
        <v>138</v>
      </c>
      <c r="BM220" s="13" t="s">
        <v>497</v>
      </c>
    </row>
    <row r="221" spans="2:65" s="1" customFormat="1" ht="22.5" customHeight="1">
      <c r="B221" s="126"/>
      <c r="C221" s="136" t="s">
        <v>498</v>
      </c>
      <c r="D221" s="136" t="s">
        <v>153</v>
      </c>
      <c r="E221" s="137" t="s">
        <v>499</v>
      </c>
      <c r="F221" s="196" t="s">
        <v>500</v>
      </c>
      <c r="G221" s="197"/>
      <c r="H221" s="197"/>
      <c r="I221" s="197"/>
      <c r="J221" s="138" t="s">
        <v>137</v>
      </c>
      <c r="K221" s="139">
        <v>1</v>
      </c>
      <c r="L221" s="198">
        <v>0</v>
      </c>
      <c r="M221" s="197"/>
      <c r="N221" s="198">
        <f t="shared" si="30"/>
        <v>0</v>
      </c>
      <c r="O221" s="194"/>
      <c r="P221" s="194"/>
      <c r="Q221" s="194"/>
      <c r="R221" s="131"/>
      <c r="T221" s="132" t="s">
        <v>3</v>
      </c>
      <c r="U221" s="36" t="s">
        <v>43</v>
      </c>
      <c r="V221" s="133">
        <v>0</v>
      </c>
      <c r="W221" s="133">
        <f t="shared" si="31"/>
        <v>0</v>
      </c>
      <c r="X221" s="133">
        <v>0.00038</v>
      </c>
      <c r="Y221" s="133">
        <f t="shared" si="32"/>
        <v>0.00038</v>
      </c>
      <c r="Z221" s="133">
        <v>0</v>
      </c>
      <c r="AA221" s="134">
        <f t="shared" si="33"/>
        <v>0</v>
      </c>
      <c r="AR221" s="13" t="s">
        <v>156</v>
      </c>
      <c r="AT221" s="13" t="s">
        <v>153</v>
      </c>
      <c r="AU221" s="13" t="s">
        <v>88</v>
      </c>
      <c r="AY221" s="13" t="s">
        <v>121</v>
      </c>
      <c r="BE221" s="135">
        <f t="shared" si="34"/>
        <v>0</v>
      </c>
      <c r="BF221" s="135">
        <f t="shared" si="35"/>
        <v>0</v>
      </c>
      <c r="BG221" s="135">
        <f t="shared" si="36"/>
        <v>0</v>
      </c>
      <c r="BH221" s="135">
        <f t="shared" si="37"/>
        <v>0</v>
      </c>
      <c r="BI221" s="135">
        <f t="shared" si="38"/>
        <v>0</v>
      </c>
      <c r="BJ221" s="13" t="s">
        <v>20</v>
      </c>
      <c r="BK221" s="135">
        <f t="shared" si="39"/>
        <v>0</v>
      </c>
      <c r="BL221" s="13" t="s">
        <v>138</v>
      </c>
      <c r="BM221" s="13" t="s">
        <v>501</v>
      </c>
    </row>
    <row r="222" spans="2:65" s="1" customFormat="1" ht="31.5" customHeight="1">
      <c r="B222" s="126"/>
      <c r="C222" s="127" t="s">
        <v>502</v>
      </c>
      <c r="D222" s="127" t="s">
        <v>122</v>
      </c>
      <c r="E222" s="128" t="s">
        <v>503</v>
      </c>
      <c r="F222" s="193" t="s">
        <v>504</v>
      </c>
      <c r="G222" s="194"/>
      <c r="H222" s="194"/>
      <c r="I222" s="194"/>
      <c r="J222" s="129" t="s">
        <v>137</v>
      </c>
      <c r="K222" s="130">
        <v>2</v>
      </c>
      <c r="L222" s="195">
        <v>0</v>
      </c>
      <c r="M222" s="194"/>
      <c r="N222" s="195">
        <f t="shared" si="30"/>
        <v>0</v>
      </c>
      <c r="O222" s="194"/>
      <c r="P222" s="194"/>
      <c r="Q222" s="194"/>
      <c r="R222" s="131"/>
      <c r="T222" s="132" t="s">
        <v>3</v>
      </c>
      <c r="U222" s="36" t="s">
        <v>43</v>
      </c>
      <c r="V222" s="133">
        <v>0.61</v>
      </c>
      <c r="W222" s="133">
        <f t="shared" si="31"/>
        <v>1.22</v>
      </c>
      <c r="X222" s="133">
        <v>0</v>
      </c>
      <c r="Y222" s="133">
        <f t="shared" si="32"/>
        <v>0</v>
      </c>
      <c r="Z222" s="133">
        <v>0</v>
      </c>
      <c r="AA222" s="134">
        <f t="shared" si="33"/>
        <v>0</v>
      </c>
      <c r="AR222" s="13" t="s">
        <v>138</v>
      </c>
      <c r="AT222" s="13" t="s">
        <v>122</v>
      </c>
      <c r="AU222" s="13" t="s">
        <v>88</v>
      </c>
      <c r="AY222" s="13" t="s">
        <v>121</v>
      </c>
      <c r="BE222" s="135">
        <f t="shared" si="34"/>
        <v>0</v>
      </c>
      <c r="BF222" s="135">
        <f t="shared" si="35"/>
        <v>0</v>
      </c>
      <c r="BG222" s="135">
        <f t="shared" si="36"/>
        <v>0</v>
      </c>
      <c r="BH222" s="135">
        <f t="shared" si="37"/>
        <v>0</v>
      </c>
      <c r="BI222" s="135">
        <f t="shared" si="38"/>
        <v>0</v>
      </c>
      <c r="BJ222" s="13" t="s">
        <v>20</v>
      </c>
      <c r="BK222" s="135">
        <f t="shared" si="39"/>
        <v>0</v>
      </c>
      <c r="BL222" s="13" t="s">
        <v>138</v>
      </c>
      <c r="BM222" s="13" t="s">
        <v>505</v>
      </c>
    </row>
    <row r="223" spans="2:65" s="1" customFormat="1" ht="22.5" customHeight="1">
      <c r="B223" s="126"/>
      <c r="C223" s="136" t="s">
        <v>506</v>
      </c>
      <c r="D223" s="136" t="s">
        <v>153</v>
      </c>
      <c r="E223" s="137" t="s">
        <v>507</v>
      </c>
      <c r="F223" s="196" t="s">
        <v>508</v>
      </c>
      <c r="G223" s="197"/>
      <c r="H223" s="197"/>
      <c r="I223" s="197"/>
      <c r="J223" s="138" t="s">
        <v>137</v>
      </c>
      <c r="K223" s="139">
        <v>2</v>
      </c>
      <c r="L223" s="198">
        <v>0</v>
      </c>
      <c r="M223" s="197"/>
      <c r="N223" s="198">
        <f t="shared" si="30"/>
        <v>0</v>
      </c>
      <c r="O223" s="194"/>
      <c r="P223" s="194"/>
      <c r="Q223" s="194"/>
      <c r="R223" s="131"/>
      <c r="T223" s="132" t="s">
        <v>3</v>
      </c>
      <c r="U223" s="36" t="s">
        <v>43</v>
      </c>
      <c r="V223" s="133">
        <v>0</v>
      </c>
      <c r="W223" s="133">
        <f t="shared" si="31"/>
        <v>0</v>
      </c>
      <c r="X223" s="133">
        <v>0.00038</v>
      </c>
      <c r="Y223" s="133">
        <f t="shared" si="32"/>
        <v>0.00076</v>
      </c>
      <c r="Z223" s="133">
        <v>0</v>
      </c>
      <c r="AA223" s="134">
        <f t="shared" si="33"/>
        <v>0</v>
      </c>
      <c r="AR223" s="13" t="s">
        <v>156</v>
      </c>
      <c r="AT223" s="13" t="s">
        <v>153</v>
      </c>
      <c r="AU223" s="13" t="s">
        <v>88</v>
      </c>
      <c r="AY223" s="13" t="s">
        <v>121</v>
      </c>
      <c r="BE223" s="135">
        <f t="shared" si="34"/>
        <v>0</v>
      </c>
      <c r="BF223" s="135">
        <f t="shared" si="35"/>
        <v>0</v>
      </c>
      <c r="BG223" s="135">
        <f t="shared" si="36"/>
        <v>0</v>
      </c>
      <c r="BH223" s="135">
        <f t="shared" si="37"/>
        <v>0</v>
      </c>
      <c r="BI223" s="135">
        <f t="shared" si="38"/>
        <v>0</v>
      </c>
      <c r="BJ223" s="13" t="s">
        <v>20</v>
      </c>
      <c r="BK223" s="135">
        <f t="shared" si="39"/>
        <v>0</v>
      </c>
      <c r="BL223" s="13" t="s">
        <v>138</v>
      </c>
      <c r="BM223" s="13" t="s">
        <v>509</v>
      </c>
    </row>
    <row r="224" spans="2:65" s="1" customFormat="1" ht="22.5" customHeight="1">
      <c r="B224" s="126"/>
      <c r="C224" s="127" t="s">
        <v>510</v>
      </c>
      <c r="D224" s="127" t="s">
        <v>122</v>
      </c>
      <c r="E224" s="128" t="s">
        <v>511</v>
      </c>
      <c r="F224" s="193" t="s">
        <v>512</v>
      </c>
      <c r="G224" s="194"/>
      <c r="H224" s="194"/>
      <c r="I224" s="194"/>
      <c r="J224" s="129" t="s">
        <v>137</v>
      </c>
      <c r="K224" s="130">
        <v>130</v>
      </c>
      <c r="L224" s="195">
        <v>0</v>
      </c>
      <c r="M224" s="194"/>
      <c r="N224" s="195">
        <f t="shared" si="30"/>
        <v>0</v>
      </c>
      <c r="O224" s="194"/>
      <c r="P224" s="194"/>
      <c r="Q224" s="194"/>
      <c r="R224" s="131"/>
      <c r="T224" s="132" t="s">
        <v>3</v>
      </c>
      <c r="U224" s="36" t="s">
        <v>43</v>
      </c>
      <c r="V224" s="133">
        <v>0.384</v>
      </c>
      <c r="W224" s="133">
        <f t="shared" si="31"/>
        <v>49.92</v>
      </c>
      <c r="X224" s="133">
        <v>0</v>
      </c>
      <c r="Y224" s="133">
        <f t="shared" si="32"/>
        <v>0</v>
      </c>
      <c r="Z224" s="133">
        <v>0</v>
      </c>
      <c r="AA224" s="134">
        <f t="shared" si="33"/>
        <v>0</v>
      </c>
      <c r="AR224" s="13" t="s">
        <v>138</v>
      </c>
      <c r="AT224" s="13" t="s">
        <v>122</v>
      </c>
      <c r="AU224" s="13" t="s">
        <v>88</v>
      </c>
      <c r="AY224" s="13" t="s">
        <v>121</v>
      </c>
      <c r="BE224" s="135">
        <f t="shared" si="34"/>
        <v>0</v>
      </c>
      <c r="BF224" s="135">
        <f t="shared" si="35"/>
        <v>0</v>
      </c>
      <c r="BG224" s="135">
        <f t="shared" si="36"/>
        <v>0</v>
      </c>
      <c r="BH224" s="135">
        <f t="shared" si="37"/>
        <v>0</v>
      </c>
      <c r="BI224" s="135">
        <f t="shared" si="38"/>
        <v>0</v>
      </c>
      <c r="BJ224" s="13" t="s">
        <v>20</v>
      </c>
      <c r="BK224" s="135">
        <f t="shared" si="39"/>
        <v>0</v>
      </c>
      <c r="BL224" s="13" t="s">
        <v>138</v>
      </c>
      <c r="BM224" s="13" t="s">
        <v>513</v>
      </c>
    </row>
    <row r="225" spans="2:65" s="1" customFormat="1" ht="22.5" customHeight="1">
      <c r="B225" s="126"/>
      <c r="C225" s="136" t="s">
        <v>26</v>
      </c>
      <c r="D225" s="136" t="s">
        <v>153</v>
      </c>
      <c r="E225" s="137" t="s">
        <v>514</v>
      </c>
      <c r="F225" s="196" t="s">
        <v>515</v>
      </c>
      <c r="G225" s="197"/>
      <c r="H225" s="197"/>
      <c r="I225" s="197"/>
      <c r="J225" s="138" t="s">
        <v>137</v>
      </c>
      <c r="K225" s="139">
        <v>65</v>
      </c>
      <c r="L225" s="198">
        <v>0</v>
      </c>
      <c r="M225" s="197"/>
      <c r="N225" s="198">
        <f t="shared" si="30"/>
        <v>0</v>
      </c>
      <c r="O225" s="194"/>
      <c r="P225" s="194"/>
      <c r="Q225" s="194"/>
      <c r="R225" s="131"/>
      <c r="T225" s="132" t="s">
        <v>3</v>
      </c>
      <c r="U225" s="36" t="s">
        <v>43</v>
      </c>
      <c r="V225" s="133">
        <v>0</v>
      </c>
      <c r="W225" s="133">
        <f t="shared" si="31"/>
        <v>0</v>
      </c>
      <c r="X225" s="133">
        <v>0.0004</v>
      </c>
      <c r="Y225" s="133">
        <f t="shared" si="32"/>
        <v>0.026000000000000002</v>
      </c>
      <c r="Z225" s="133">
        <v>0</v>
      </c>
      <c r="AA225" s="134">
        <f t="shared" si="33"/>
        <v>0</v>
      </c>
      <c r="AR225" s="13" t="s">
        <v>156</v>
      </c>
      <c r="AT225" s="13" t="s">
        <v>153</v>
      </c>
      <c r="AU225" s="13" t="s">
        <v>88</v>
      </c>
      <c r="AY225" s="13" t="s">
        <v>121</v>
      </c>
      <c r="BE225" s="135">
        <f t="shared" si="34"/>
        <v>0</v>
      </c>
      <c r="BF225" s="135">
        <f t="shared" si="35"/>
        <v>0</v>
      </c>
      <c r="BG225" s="135">
        <f t="shared" si="36"/>
        <v>0</v>
      </c>
      <c r="BH225" s="135">
        <f t="shared" si="37"/>
        <v>0</v>
      </c>
      <c r="BI225" s="135">
        <f t="shared" si="38"/>
        <v>0</v>
      </c>
      <c r="BJ225" s="13" t="s">
        <v>20</v>
      </c>
      <c r="BK225" s="135">
        <f t="shared" si="39"/>
        <v>0</v>
      </c>
      <c r="BL225" s="13" t="s">
        <v>138</v>
      </c>
      <c r="BM225" s="13" t="s">
        <v>516</v>
      </c>
    </row>
    <row r="226" spans="2:65" s="1" customFormat="1" ht="22.5" customHeight="1">
      <c r="B226" s="126"/>
      <c r="C226" s="136" t="s">
        <v>517</v>
      </c>
      <c r="D226" s="136" t="s">
        <v>153</v>
      </c>
      <c r="E226" s="137" t="s">
        <v>518</v>
      </c>
      <c r="F226" s="196" t="s">
        <v>519</v>
      </c>
      <c r="G226" s="197"/>
      <c r="H226" s="197"/>
      <c r="I226" s="197"/>
      <c r="J226" s="138" t="s">
        <v>137</v>
      </c>
      <c r="K226" s="139">
        <v>64</v>
      </c>
      <c r="L226" s="198">
        <v>0</v>
      </c>
      <c r="M226" s="197"/>
      <c r="N226" s="198">
        <f t="shared" si="30"/>
        <v>0</v>
      </c>
      <c r="O226" s="194"/>
      <c r="P226" s="194"/>
      <c r="Q226" s="194"/>
      <c r="R226" s="131"/>
      <c r="T226" s="132" t="s">
        <v>3</v>
      </c>
      <c r="U226" s="36" t="s">
        <v>43</v>
      </c>
      <c r="V226" s="133">
        <v>0</v>
      </c>
      <c r="W226" s="133">
        <f t="shared" si="31"/>
        <v>0</v>
      </c>
      <c r="X226" s="133">
        <v>0.0004</v>
      </c>
      <c r="Y226" s="133">
        <f t="shared" si="32"/>
        <v>0.0256</v>
      </c>
      <c r="Z226" s="133">
        <v>0</v>
      </c>
      <c r="AA226" s="134">
        <f t="shared" si="33"/>
        <v>0</v>
      </c>
      <c r="AR226" s="13" t="s">
        <v>156</v>
      </c>
      <c r="AT226" s="13" t="s">
        <v>153</v>
      </c>
      <c r="AU226" s="13" t="s">
        <v>88</v>
      </c>
      <c r="AY226" s="13" t="s">
        <v>121</v>
      </c>
      <c r="BE226" s="135">
        <f t="shared" si="34"/>
        <v>0</v>
      </c>
      <c r="BF226" s="135">
        <f t="shared" si="35"/>
        <v>0</v>
      </c>
      <c r="BG226" s="135">
        <f t="shared" si="36"/>
        <v>0</v>
      </c>
      <c r="BH226" s="135">
        <f t="shared" si="37"/>
        <v>0</v>
      </c>
      <c r="BI226" s="135">
        <f t="shared" si="38"/>
        <v>0</v>
      </c>
      <c r="BJ226" s="13" t="s">
        <v>20</v>
      </c>
      <c r="BK226" s="135">
        <f t="shared" si="39"/>
        <v>0</v>
      </c>
      <c r="BL226" s="13" t="s">
        <v>138</v>
      </c>
      <c r="BM226" s="13" t="s">
        <v>520</v>
      </c>
    </row>
    <row r="227" spans="2:65" s="1" customFormat="1" ht="22.5" customHeight="1">
      <c r="B227" s="126"/>
      <c r="C227" s="136" t="s">
        <v>521</v>
      </c>
      <c r="D227" s="136" t="s">
        <v>153</v>
      </c>
      <c r="E227" s="137" t="s">
        <v>522</v>
      </c>
      <c r="F227" s="196" t="s">
        <v>523</v>
      </c>
      <c r="G227" s="197"/>
      <c r="H227" s="197"/>
      <c r="I227" s="197"/>
      <c r="J227" s="138" t="s">
        <v>137</v>
      </c>
      <c r="K227" s="139">
        <v>1</v>
      </c>
      <c r="L227" s="198">
        <v>0</v>
      </c>
      <c r="M227" s="197"/>
      <c r="N227" s="198">
        <f t="shared" si="30"/>
        <v>0</v>
      </c>
      <c r="O227" s="194"/>
      <c r="P227" s="194"/>
      <c r="Q227" s="194"/>
      <c r="R227" s="131"/>
      <c r="T227" s="132" t="s">
        <v>3</v>
      </c>
      <c r="U227" s="36" t="s">
        <v>43</v>
      </c>
      <c r="V227" s="133">
        <v>0</v>
      </c>
      <c r="W227" s="133">
        <f t="shared" si="31"/>
        <v>0</v>
      </c>
      <c r="X227" s="133">
        <v>0.0004</v>
      </c>
      <c r="Y227" s="133">
        <f t="shared" si="32"/>
        <v>0.0004</v>
      </c>
      <c r="Z227" s="133">
        <v>0</v>
      </c>
      <c r="AA227" s="134">
        <f t="shared" si="33"/>
        <v>0</v>
      </c>
      <c r="AR227" s="13" t="s">
        <v>156</v>
      </c>
      <c r="AT227" s="13" t="s">
        <v>153</v>
      </c>
      <c r="AU227" s="13" t="s">
        <v>88</v>
      </c>
      <c r="AY227" s="13" t="s">
        <v>121</v>
      </c>
      <c r="BE227" s="135">
        <f t="shared" si="34"/>
        <v>0</v>
      </c>
      <c r="BF227" s="135">
        <f t="shared" si="35"/>
        <v>0</v>
      </c>
      <c r="BG227" s="135">
        <f t="shared" si="36"/>
        <v>0</v>
      </c>
      <c r="BH227" s="135">
        <f t="shared" si="37"/>
        <v>0</v>
      </c>
      <c r="BI227" s="135">
        <f t="shared" si="38"/>
        <v>0</v>
      </c>
      <c r="BJ227" s="13" t="s">
        <v>20</v>
      </c>
      <c r="BK227" s="135">
        <f t="shared" si="39"/>
        <v>0</v>
      </c>
      <c r="BL227" s="13" t="s">
        <v>138</v>
      </c>
      <c r="BM227" s="13" t="s">
        <v>524</v>
      </c>
    </row>
    <row r="228" spans="2:65" s="1" customFormat="1" ht="31.5" customHeight="1">
      <c r="B228" s="126"/>
      <c r="C228" s="127" t="s">
        <v>525</v>
      </c>
      <c r="D228" s="127" t="s">
        <v>122</v>
      </c>
      <c r="E228" s="128" t="s">
        <v>526</v>
      </c>
      <c r="F228" s="193" t="s">
        <v>527</v>
      </c>
      <c r="G228" s="194"/>
      <c r="H228" s="194"/>
      <c r="I228" s="194"/>
      <c r="J228" s="129" t="s">
        <v>137</v>
      </c>
      <c r="K228" s="130">
        <v>30</v>
      </c>
      <c r="L228" s="195">
        <v>0</v>
      </c>
      <c r="M228" s="194"/>
      <c r="N228" s="195">
        <f aca="true" t="shared" si="40" ref="N228:N262">ROUND(L228*K228,2)</f>
        <v>0</v>
      </c>
      <c r="O228" s="194"/>
      <c r="P228" s="194"/>
      <c r="Q228" s="194"/>
      <c r="R228" s="131"/>
      <c r="T228" s="132" t="s">
        <v>3</v>
      </c>
      <c r="U228" s="36" t="s">
        <v>43</v>
      </c>
      <c r="V228" s="133">
        <v>0.384</v>
      </c>
      <c r="W228" s="133">
        <f aca="true" t="shared" si="41" ref="W228:W259">V228*K228</f>
        <v>11.52</v>
      </c>
      <c r="X228" s="133">
        <v>0</v>
      </c>
      <c r="Y228" s="133">
        <f aca="true" t="shared" si="42" ref="Y228:Y259">X228*K228</f>
        <v>0</v>
      </c>
      <c r="Z228" s="133">
        <v>0</v>
      </c>
      <c r="AA228" s="134">
        <f aca="true" t="shared" si="43" ref="AA228:AA259">Z228*K228</f>
        <v>0</v>
      </c>
      <c r="AR228" s="13" t="s">
        <v>138</v>
      </c>
      <c r="AT228" s="13" t="s">
        <v>122</v>
      </c>
      <c r="AU228" s="13" t="s">
        <v>88</v>
      </c>
      <c r="AY228" s="13" t="s">
        <v>121</v>
      </c>
      <c r="BE228" s="135">
        <f aca="true" t="shared" si="44" ref="BE228:BE262">IF(U228="základní",N228,0)</f>
        <v>0</v>
      </c>
      <c r="BF228" s="135">
        <f aca="true" t="shared" si="45" ref="BF228:BF262">IF(U228="snížená",N228,0)</f>
        <v>0</v>
      </c>
      <c r="BG228" s="135">
        <f aca="true" t="shared" si="46" ref="BG228:BG262">IF(U228="zákl. přenesená",N228,0)</f>
        <v>0</v>
      </c>
      <c r="BH228" s="135">
        <f aca="true" t="shared" si="47" ref="BH228:BH262">IF(U228="sníž. přenesená",N228,0)</f>
        <v>0</v>
      </c>
      <c r="BI228" s="135">
        <f aca="true" t="shared" si="48" ref="BI228:BI262">IF(U228="nulová",N228,0)</f>
        <v>0</v>
      </c>
      <c r="BJ228" s="13" t="s">
        <v>20</v>
      </c>
      <c r="BK228" s="135">
        <f aca="true" t="shared" si="49" ref="BK228:BK262">ROUND(L228*K228,2)</f>
        <v>0</v>
      </c>
      <c r="BL228" s="13" t="s">
        <v>138</v>
      </c>
      <c r="BM228" s="13" t="s">
        <v>528</v>
      </c>
    </row>
    <row r="229" spans="2:65" s="1" customFormat="1" ht="31.5" customHeight="1">
      <c r="B229" s="126"/>
      <c r="C229" s="136" t="s">
        <v>529</v>
      </c>
      <c r="D229" s="136" t="s">
        <v>153</v>
      </c>
      <c r="E229" s="137" t="s">
        <v>530</v>
      </c>
      <c r="F229" s="196" t="s">
        <v>531</v>
      </c>
      <c r="G229" s="197"/>
      <c r="H229" s="197"/>
      <c r="I229" s="197"/>
      <c r="J229" s="138" t="s">
        <v>137</v>
      </c>
      <c r="K229" s="139">
        <v>30</v>
      </c>
      <c r="L229" s="198">
        <v>0</v>
      </c>
      <c r="M229" s="197"/>
      <c r="N229" s="198">
        <f t="shared" si="40"/>
        <v>0</v>
      </c>
      <c r="O229" s="194"/>
      <c r="P229" s="194"/>
      <c r="Q229" s="194"/>
      <c r="R229" s="131"/>
      <c r="T229" s="132" t="s">
        <v>3</v>
      </c>
      <c r="U229" s="36" t="s">
        <v>43</v>
      </c>
      <c r="V229" s="133">
        <v>0</v>
      </c>
      <c r="W229" s="133">
        <f t="shared" si="41"/>
        <v>0</v>
      </c>
      <c r="X229" s="133">
        <v>0.0004</v>
      </c>
      <c r="Y229" s="133">
        <f t="shared" si="42"/>
        <v>0.012</v>
      </c>
      <c r="Z229" s="133">
        <v>0</v>
      </c>
      <c r="AA229" s="134">
        <f t="shared" si="43"/>
        <v>0</v>
      </c>
      <c r="AR229" s="13" t="s">
        <v>156</v>
      </c>
      <c r="AT229" s="13" t="s">
        <v>153</v>
      </c>
      <c r="AU229" s="13" t="s">
        <v>88</v>
      </c>
      <c r="AY229" s="13" t="s">
        <v>121</v>
      </c>
      <c r="BE229" s="135">
        <f t="shared" si="44"/>
        <v>0</v>
      </c>
      <c r="BF229" s="135">
        <f t="shared" si="45"/>
        <v>0</v>
      </c>
      <c r="BG229" s="135">
        <f t="shared" si="46"/>
        <v>0</v>
      </c>
      <c r="BH229" s="135">
        <f t="shared" si="47"/>
        <v>0</v>
      </c>
      <c r="BI229" s="135">
        <f t="shared" si="48"/>
        <v>0</v>
      </c>
      <c r="BJ229" s="13" t="s">
        <v>20</v>
      </c>
      <c r="BK229" s="135">
        <f t="shared" si="49"/>
        <v>0</v>
      </c>
      <c r="BL229" s="13" t="s">
        <v>138</v>
      </c>
      <c r="BM229" s="13" t="s">
        <v>532</v>
      </c>
    </row>
    <row r="230" spans="2:65" s="1" customFormat="1" ht="22.5" customHeight="1">
      <c r="B230" s="126"/>
      <c r="C230" s="127" t="s">
        <v>533</v>
      </c>
      <c r="D230" s="127" t="s">
        <v>122</v>
      </c>
      <c r="E230" s="128" t="s">
        <v>534</v>
      </c>
      <c r="F230" s="193" t="s">
        <v>535</v>
      </c>
      <c r="G230" s="194"/>
      <c r="H230" s="194"/>
      <c r="I230" s="194"/>
      <c r="J230" s="129" t="s">
        <v>137</v>
      </c>
      <c r="K230" s="130">
        <v>3</v>
      </c>
      <c r="L230" s="195">
        <v>0</v>
      </c>
      <c r="M230" s="194"/>
      <c r="N230" s="195">
        <f t="shared" si="40"/>
        <v>0</v>
      </c>
      <c r="O230" s="194"/>
      <c r="P230" s="194"/>
      <c r="Q230" s="194"/>
      <c r="R230" s="131"/>
      <c r="T230" s="132" t="s">
        <v>3</v>
      </c>
      <c r="U230" s="36" t="s">
        <v>43</v>
      </c>
      <c r="V230" s="133">
        <v>0.717</v>
      </c>
      <c r="W230" s="133">
        <f t="shared" si="41"/>
        <v>2.151</v>
      </c>
      <c r="X230" s="133">
        <v>0</v>
      </c>
      <c r="Y230" s="133">
        <f t="shared" si="42"/>
        <v>0</v>
      </c>
      <c r="Z230" s="133">
        <v>0</v>
      </c>
      <c r="AA230" s="134">
        <f t="shared" si="43"/>
        <v>0</v>
      </c>
      <c r="AR230" s="13" t="s">
        <v>138</v>
      </c>
      <c r="AT230" s="13" t="s">
        <v>122</v>
      </c>
      <c r="AU230" s="13" t="s">
        <v>88</v>
      </c>
      <c r="AY230" s="13" t="s">
        <v>121</v>
      </c>
      <c r="BE230" s="135">
        <f t="shared" si="44"/>
        <v>0</v>
      </c>
      <c r="BF230" s="135">
        <f t="shared" si="45"/>
        <v>0</v>
      </c>
      <c r="BG230" s="135">
        <f t="shared" si="46"/>
        <v>0</v>
      </c>
      <c r="BH230" s="135">
        <f t="shared" si="47"/>
        <v>0</v>
      </c>
      <c r="BI230" s="135">
        <f t="shared" si="48"/>
        <v>0</v>
      </c>
      <c r="BJ230" s="13" t="s">
        <v>20</v>
      </c>
      <c r="BK230" s="135">
        <f t="shared" si="49"/>
        <v>0</v>
      </c>
      <c r="BL230" s="13" t="s">
        <v>138</v>
      </c>
      <c r="BM230" s="13" t="s">
        <v>536</v>
      </c>
    </row>
    <row r="231" spans="2:65" s="1" customFormat="1" ht="22.5" customHeight="1">
      <c r="B231" s="126"/>
      <c r="C231" s="136" t="s">
        <v>537</v>
      </c>
      <c r="D231" s="136" t="s">
        <v>153</v>
      </c>
      <c r="E231" s="137" t="s">
        <v>538</v>
      </c>
      <c r="F231" s="196" t="s">
        <v>539</v>
      </c>
      <c r="G231" s="197"/>
      <c r="H231" s="197"/>
      <c r="I231" s="197"/>
      <c r="J231" s="138" t="s">
        <v>137</v>
      </c>
      <c r="K231" s="139">
        <v>3</v>
      </c>
      <c r="L231" s="198">
        <v>0</v>
      </c>
      <c r="M231" s="197"/>
      <c r="N231" s="198">
        <f t="shared" si="40"/>
        <v>0</v>
      </c>
      <c r="O231" s="194"/>
      <c r="P231" s="194"/>
      <c r="Q231" s="194"/>
      <c r="R231" s="131"/>
      <c r="T231" s="132" t="s">
        <v>3</v>
      </c>
      <c r="U231" s="36" t="s">
        <v>43</v>
      </c>
      <c r="V231" s="133">
        <v>0</v>
      </c>
      <c r="W231" s="133">
        <f t="shared" si="41"/>
        <v>0</v>
      </c>
      <c r="X231" s="133">
        <v>0.0004</v>
      </c>
      <c r="Y231" s="133">
        <f t="shared" si="42"/>
        <v>0.0012000000000000001</v>
      </c>
      <c r="Z231" s="133">
        <v>0</v>
      </c>
      <c r="AA231" s="134">
        <f t="shared" si="43"/>
        <v>0</v>
      </c>
      <c r="AR231" s="13" t="s">
        <v>156</v>
      </c>
      <c r="AT231" s="13" t="s">
        <v>153</v>
      </c>
      <c r="AU231" s="13" t="s">
        <v>88</v>
      </c>
      <c r="AY231" s="13" t="s">
        <v>121</v>
      </c>
      <c r="BE231" s="135">
        <f t="shared" si="44"/>
        <v>0</v>
      </c>
      <c r="BF231" s="135">
        <f t="shared" si="45"/>
        <v>0</v>
      </c>
      <c r="BG231" s="135">
        <f t="shared" si="46"/>
        <v>0</v>
      </c>
      <c r="BH231" s="135">
        <f t="shared" si="47"/>
        <v>0</v>
      </c>
      <c r="BI231" s="135">
        <f t="shared" si="48"/>
        <v>0</v>
      </c>
      <c r="BJ231" s="13" t="s">
        <v>20</v>
      </c>
      <c r="BK231" s="135">
        <f t="shared" si="49"/>
        <v>0</v>
      </c>
      <c r="BL231" s="13" t="s">
        <v>138</v>
      </c>
      <c r="BM231" s="13" t="s">
        <v>540</v>
      </c>
    </row>
    <row r="232" spans="2:65" s="1" customFormat="1" ht="22.5" customHeight="1">
      <c r="B232" s="126"/>
      <c r="C232" s="127" t="s">
        <v>541</v>
      </c>
      <c r="D232" s="127" t="s">
        <v>122</v>
      </c>
      <c r="E232" s="128" t="s">
        <v>542</v>
      </c>
      <c r="F232" s="193" t="s">
        <v>543</v>
      </c>
      <c r="G232" s="194"/>
      <c r="H232" s="194"/>
      <c r="I232" s="194"/>
      <c r="J232" s="129" t="s">
        <v>137</v>
      </c>
      <c r="K232" s="130">
        <v>1</v>
      </c>
      <c r="L232" s="195">
        <v>0</v>
      </c>
      <c r="M232" s="194"/>
      <c r="N232" s="195">
        <f t="shared" si="40"/>
        <v>0</v>
      </c>
      <c r="O232" s="194"/>
      <c r="P232" s="194"/>
      <c r="Q232" s="194"/>
      <c r="R232" s="131"/>
      <c r="T232" s="132" t="s">
        <v>3</v>
      </c>
      <c r="U232" s="36" t="s">
        <v>43</v>
      </c>
      <c r="V232" s="133">
        <v>0.717</v>
      </c>
      <c r="W232" s="133">
        <f t="shared" si="41"/>
        <v>0.717</v>
      </c>
      <c r="X232" s="133">
        <v>0</v>
      </c>
      <c r="Y232" s="133">
        <f t="shared" si="42"/>
        <v>0</v>
      </c>
      <c r="Z232" s="133">
        <v>0</v>
      </c>
      <c r="AA232" s="134">
        <f t="shared" si="43"/>
        <v>0</v>
      </c>
      <c r="AR232" s="13" t="s">
        <v>138</v>
      </c>
      <c r="AT232" s="13" t="s">
        <v>122</v>
      </c>
      <c r="AU232" s="13" t="s">
        <v>88</v>
      </c>
      <c r="AY232" s="13" t="s">
        <v>121</v>
      </c>
      <c r="BE232" s="135">
        <f t="shared" si="44"/>
        <v>0</v>
      </c>
      <c r="BF232" s="135">
        <f t="shared" si="45"/>
        <v>0</v>
      </c>
      <c r="BG232" s="135">
        <f t="shared" si="46"/>
        <v>0</v>
      </c>
      <c r="BH232" s="135">
        <f t="shared" si="47"/>
        <v>0</v>
      </c>
      <c r="BI232" s="135">
        <f t="shared" si="48"/>
        <v>0</v>
      </c>
      <c r="BJ232" s="13" t="s">
        <v>20</v>
      </c>
      <c r="BK232" s="135">
        <f t="shared" si="49"/>
        <v>0</v>
      </c>
      <c r="BL232" s="13" t="s">
        <v>138</v>
      </c>
      <c r="BM232" s="13" t="s">
        <v>544</v>
      </c>
    </row>
    <row r="233" spans="2:65" s="1" customFormat="1" ht="22.5" customHeight="1">
      <c r="B233" s="126"/>
      <c r="C233" s="136" t="s">
        <v>545</v>
      </c>
      <c r="D233" s="136" t="s">
        <v>153</v>
      </c>
      <c r="E233" s="137" t="s">
        <v>546</v>
      </c>
      <c r="F233" s="196" t="s">
        <v>547</v>
      </c>
      <c r="G233" s="197"/>
      <c r="H233" s="197"/>
      <c r="I233" s="197"/>
      <c r="J233" s="138" t="s">
        <v>137</v>
      </c>
      <c r="K233" s="139">
        <v>1</v>
      </c>
      <c r="L233" s="198">
        <v>0</v>
      </c>
      <c r="M233" s="197"/>
      <c r="N233" s="198">
        <f t="shared" si="40"/>
        <v>0</v>
      </c>
      <c r="O233" s="194"/>
      <c r="P233" s="194"/>
      <c r="Q233" s="194"/>
      <c r="R233" s="131"/>
      <c r="T233" s="132" t="s">
        <v>3</v>
      </c>
      <c r="U233" s="36" t="s">
        <v>43</v>
      </c>
      <c r="V233" s="133">
        <v>0</v>
      </c>
      <c r="W233" s="133">
        <f t="shared" si="41"/>
        <v>0</v>
      </c>
      <c r="X233" s="133">
        <v>0.0004</v>
      </c>
      <c r="Y233" s="133">
        <f t="shared" si="42"/>
        <v>0.0004</v>
      </c>
      <c r="Z233" s="133">
        <v>0</v>
      </c>
      <c r="AA233" s="134">
        <f t="shared" si="43"/>
        <v>0</v>
      </c>
      <c r="AR233" s="13" t="s">
        <v>156</v>
      </c>
      <c r="AT233" s="13" t="s">
        <v>153</v>
      </c>
      <c r="AU233" s="13" t="s">
        <v>88</v>
      </c>
      <c r="AY233" s="13" t="s">
        <v>121</v>
      </c>
      <c r="BE233" s="135">
        <f t="shared" si="44"/>
        <v>0</v>
      </c>
      <c r="BF233" s="135">
        <f t="shared" si="45"/>
        <v>0</v>
      </c>
      <c r="BG233" s="135">
        <f t="shared" si="46"/>
        <v>0</v>
      </c>
      <c r="BH233" s="135">
        <f t="shared" si="47"/>
        <v>0</v>
      </c>
      <c r="BI233" s="135">
        <f t="shared" si="48"/>
        <v>0</v>
      </c>
      <c r="BJ233" s="13" t="s">
        <v>20</v>
      </c>
      <c r="BK233" s="135">
        <f t="shared" si="49"/>
        <v>0</v>
      </c>
      <c r="BL233" s="13" t="s">
        <v>138</v>
      </c>
      <c r="BM233" s="13" t="s">
        <v>548</v>
      </c>
    </row>
    <row r="234" spans="2:65" s="1" customFormat="1" ht="22.5" customHeight="1">
      <c r="B234" s="126"/>
      <c r="C234" s="127" t="s">
        <v>549</v>
      </c>
      <c r="D234" s="127" t="s">
        <v>122</v>
      </c>
      <c r="E234" s="128" t="s">
        <v>550</v>
      </c>
      <c r="F234" s="193" t="s">
        <v>551</v>
      </c>
      <c r="G234" s="194"/>
      <c r="H234" s="194"/>
      <c r="I234" s="194"/>
      <c r="J234" s="129" t="s">
        <v>137</v>
      </c>
      <c r="K234" s="130">
        <v>4</v>
      </c>
      <c r="L234" s="195">
        <v>0</v>
      </c>
      <c r="M234" s="194"/>
      <c r="N234" s="195">
        <f t="shared" si="40"/>
        <v>0</v>
      </c>
      <c r="O234" s="194"/>
      <c r="P234" s="194"/>
      <c r="Q234" s="194"/>
      <c r="R234" s="131"/>
      <c r="T234" s="132" t="s">
        <v>3</v>
      </c>
      <c r="U234" s="36" t="s">
        <v>43</v>
      </c>
      <c r="V234" s="133">
        <v>0.963</v>
      </c>
      <c r="W234" s="133">
        <f t="shared" si="41"/>
        <v>3.852</v>
      </c>
      <c r="X234" s="133">
        <v>0</v>
      </c>
      <c r="Y234" s="133">
        <f t="shared" si="42"/>
        <v>0</v>
      </c>
      <c r="Z234" s="133">
        <v>0</v>
      </c>
      <c r="AA234" s="134">
        <f t="shared" si="43"/>
        <v>0</v>
      </c>
      <c r="AR234" s="13" t="s">
        <v>138</v>
      </c>
      <c r="AT234" s="13" t="s">
        <v>122</v>
      </c>
      <c r="AU234" s="13" t="s">
        <v>88</v>
      </c>
      <c r="AY234" s="13" t="s">
        <v>121</v>
      </c>
      <c r="BE234" s="135">
        <f t="shared" si="44"/>
        <v>0</v>
      </c>
      <c r="BF234" s="135">
        <f t="shared" si="45"/>
        <v>0</v>
      </c>
      <c r="BG234" s="135">
        <f t="shared" si="46"/>
        <v>0</v>
      </c>
      <c r="BH234" s="135">
        <f t="shared" si="47"/>
        <v>0</v>
      </c>
      <c r="BI234" s="135">
        <f t="shared" si="48"/>
        <v>0</v>
      </c>
      <c r="BJ234" s="13" t="s">
        <v>20</v>
      </c>
      <c r="BK234" s="135">
        <f t="shared" si="49"/>
        <v>0</v>
      </c>
      <c r="BL234" s="13" t="s">
        <v>138</v>
      </c>
      <c r="BM234" s="13" t="s">
        <v>552</v>
      </c>
    </row>
    <row r="235" spans="2:65" s="1" customFormat="1" ht="22.5" customHeight="1">
      <c r="B235" s="126"/>
      <c r="C235" s="136" t="s">
        <v>553</v>
      </c>
      <c r="D235" s="136" t="s">
        <v>153</v>
      </c>
      <c r="E235" s="137" t="s">
        <v>554</v>
      </c>
      <c r="F235" s="196" t="s">
        <v>555</v>
      </c>
      <c r="G235" s="197"/>
      <c r="H235" s="197"/>
      <c r="I235" s="197"/>
      <c r="J235" s="138" t="s">
        <v>137</v>
      </c>
      <c r="K235" s="139">
        <v>2</v>
      </c>
      <c r="L235" s="198">
        <v>0</v>
      </c>
      <c r="M235" s="197"/>
      <c r="N235" s="198">
        <f t="shared" si="40"/>
        <v>0</v>
      </c>
      <c r="O235" s="194"/>
      <c r="P235" s="194"/>
      <c r="Q235" s="194"/>
      <c r="R235" s="131"/>
      <c r="T235" s="132" t="s">
        <v>3</v>
      </c>
      <c r="U235" s="36" t="s">
        <v>43</v>
      </c>
      <c r="V235" s="133">
        <v>0</v>
      </c>
      <c r="W235" s="133">
        <f t="shared" si="41"/>
        <v>0</v>
      </c>
      <c r="X235" s="133">
        <v>0.0004</v>
      </c>
      <c r="Y235" s="133">
        <f t="shared" si="42"/>
        <v>0.0008</v>
      </c>
      <c r="Z235" s="133">
        <v>0</v>
      </c>
      <c r="AA235" s="134">
        <f t="shared" si="43"/>
        <v>0</v>
      </c>
      <c r="AR235" s="13" t="s">
        <v>156</v>
      </c>
      <c r="AT235" s="13" t="s">
        <v>153</v>
      </c>
      <c r="AU235" s="13" t="s">
        <v>88</v>
      </c>
      <c r="AY235" s="13" t="s">
        <v>121</v>
      </c>
      <c r="BE235" s="135">
        <f t="shared" si="44"/>
        <v>0</v>
      </c>
      <c r="BF235" s="135">
        <f t="shared" si="45"/>
        <v>0</v>
      </c>
      <c r="BG235" s="135">
        <f t="shared" si="46"/>
        <v>0</v>
      </c>
      <c r="BH235" s="135">
        <f t="shared" si="47"/>
        <v>0</v>
      </c>
      <c r="BI235" s="135">
        <f t="shared" si="48"/>
        <v>0</v>
      </c>
      <c r="BJ235" s="13" t="s">
        <v>20</v>
      </c>
      <c r="BK235" s="135">
        <f t="shared" si="49"/>
        <v>0</v>
      </c>
      <c r="BL235" s="13" t="s">
        <v>138</v>
      </c>
      <c r="BM235" s="13" t="s">
        <v>556</v>
      </c>
    </row>
    <row r="236" spans="2:65" s="1" customFormat="1" ht="22.5" customHeight="1">
      <c r="B236" s="126"/>
      <c r="C236" s="136" t="s">
        <v>557</v>
      </c>
      <c r="D236" s="136" t="s">
        <v>153</v>
      </c>
      <c r="E236" s="137" t="s">
        <v>558</v>
      </c>
      <c r="F236" s="196" t="s">
        <v>559</v>
      </c>
      <c r="G236" s="197"/>
      <c r="H236" s="197"/>
      <c r="I236" s="197"/>
      <c r="J236" s="138" t="s">
        <v>137</v>
      </c>
      <c r="K236" s="139">
        <v>1</v>
      </c>
      <c r="L236" s="198">
        <v>0</v>
      </c>
      <c r="M236" s="197"/>
      <c r="N236" s="198">
        <f t="shared" si="40"/>
        <v>0</v>
      </c>
      <c r="O236" s="194"/>
      <c r="P236" s="194"/>
      <c r="Q236" s="194"/>
      <c r="R236" s="131"/>
      <c r="T236" s="132" t="s">
        <v>3</v>
      </c>
      <c r="U236" s="36" t="s">
        <v>43</v>
      </c>
      <c r="V236" s="133">
        <v>0</v>
      </c>
      <c r="W236" s="133">
        <f t="shared" si="41"/>
        <v>0</v>
      </c>
      <c r="X236" s="133">
        <v>0.0004</v>
      </c>
      <c r="Y236" s="133">
        <f t="shared" si="42"/>
        <v>0.0004</v>
      </c>
      <c r="Z236" s="133">
        <v>0</v>
      </c>
      <c r="AA236" s="134">
        <f t="shared" si="43"/>
        <v>0</v>
      </c>
      <c r="AR236" s="13" t="s">
        <v>156</v>
      </c>
      <c r="AT236" s="13" t="s">
        <v>153</v>
      </c>
      <c r="AU236" s="13" t="s">
        <v>88</v>
      </c>
      <c r="AY236" s="13" t="s">
        <v>121</v>
      </c>
      <c r="BE236" s="135">
        <f t="shared" si="44"/>
        <v>0</v>
      </c>
      <c r="BF236" s="135">
        <f t="shared" si="45"/>
        <v>0</v>
      </c>
      <c r="BG236" s="135">
        <f t="shared" si="46"/>
        <v>0</v>
      </c>
      <c r="BH236" s="135">
        <f t="shared" si="47"/>
        <v>0</v>
      </c>
      <c r="BI236" s="135">
        <f t="shared" si="48"/>
        <v>0</v>
      </c>
      <c r="BJ236" s="13" t="s">
        <v>20</v>
      </c>
      <c r="BK236" s="135">
        <f t="shared" si="49"/>
        <v>0</v>
      </c>
      <c r="BL236" s="13" t="s">
        <v>138</v>
      </c>
      <c r="BM236" s="13" t="s">
        <v>560</v>
      </c>
    </row>
    <row r="237" spans="2:65" s="1" customFormat="1" ht="22.5" customHeight="1">
      <c r="B237" s="126"/>
      <c r="C237" s="136" t="s">
        <v>561</v>
      </c>
      <c r="D237" s="136" t="s">
        <v>153</v>
      </c>
      <c r="E237" s="137" t="s">
        <v>562</v>
      </c>
      <c r="F237" s="196" t="s">
        <v>563</v>
      </c>
      <c r="G237" s="197"/>
      <c r="H237" s="197"/>
      <c r="I237" s="197"/>
      <c r="J237" s="138" t="s">
        <v>137</v>
      </c>
      <c r="K237" s="139">
        <v>1</v>
      </c>
      <c r="L237" s="198">
        <v>0</v>
      </c>
      <c r="M237" s="197"/>
      <c r="N237" s="198">
        <f t="shared" si="40"/>
        <v>0</v>
      </c>
      <c r="O237" s="194"/>
      <c r="P237" s="194"/>
      <c r="Q237" s="194"/>
      <c r="R237" s="131"/>
      <c r="T237" s="132" t="s">
        <v>3</v>
      </c>
      <c r="U237" s="36" t="s">
        <v>43</v>
      </c>
      <c r="V237" s="133">
        <v>0</v>
      </c>
      <c r="W237" s="133">
        <f t="shared" si="41"/>
        <v>0</v>
      </c>
      <c r="X237" s="133">
        <v>0.0004</v>
      </c>
      <c r="Y237" s="133">
        <f t="shared" si="42"/>
        <v>0.0004</v>
      </c>
      <c r="Z237" s="133">
        <v>0</v>
      </c>
      <c r="AA237" s="134">
        <f t="shared" si="43"/>
        <v>0</v>
      </c>
      <c r="AR237" s="13" t="s">
        <v>156</v>
      </c>
      <c r="AT237" s="13" t="s">
        <v>153</v>
      </c>
      <c r="AU237" s="13" t="s">
        <v>88</v>
      </c>
      <c r="AY237" s="13" t="s">
        <v>121</v>
      </c>
      <c r="BE237" s="135">
        <f t="shared" si="44"/>
        <v>0</v>
      </c>
      <c r="BF237" s="135">
        <f t="shared" si="45"/>
        <v>0</v>
      </c>
      <c r="BG237" s="135">
        <f t="shared" si="46"/>
        <v>0</v>
      </c>
      <c r="BH237" s="135">
        <f t="shared" si="47"/>
        <v>0</v>
      </c>
      <c r="BI237" s="135">
        <f t="shared" si="48"/>
        <v>0</v>
      </c>
      <c r="BJ237" s="13" t="s">
        <v>20</v>
      </c>
      <c r="BK237" s="135">
        <f t="shared" si="49"/>
        <v>0</v>
      </c>
      <c r="BL237" s="13" t="s">
        <v>138</v>
      </c>
      <c r="BM237" s="13" t="s">
        <v>564</v>
      </c>
    </row>
    <row r="238" spans="2:65" s="1" customFormat="1" ht="31.5" customHeight="1">
      <c r="B238" s="126"/>
      <c r="C238" s="127" t="s">
        <v>565</v>
      </c>
      <c r="D238" s="127" t="s">
        <v>122</v>
      </c>
      <c r="E238" s="128" t="s">
        <v>566</v>
      </c>
      <c r="F238" s="193" t="s">
        <v>567</v>
      </c>
      <c r="G238" s="194"/>
      <c r="H238" s="194"/>
      <c r="I238" s="194"/>
      <c r="J238" s="129" t="s">
        <v>137</v>
      </c>
      <c r="K238" s="130">
        <v>9</v>
      </c>
      <c r="L238" s="195">
        <v>0</v>
      </c>
      <c r="M238" s="194"/>
      <c r="N238" s="195">
        <f t="shared" si="40"/>
        <v>0</v>
      </c>
      <c r="O238" s="194"/>
      <c r="P238" s="194"/>
      <c r="Q238" s="194"/>
      <c r="R238" s="131"/>
      <c r="T238" s="132" t="s">
        <v>3</v>
      </c>
      <c r="U238" s="36" t="s">
        <v>43</v>
      </c>
      <c r="V238" s="133">
        <v>0.963</v>
      </c>
      <c r="W238" s="133">
        <f t="shared" si="41"/>
        <v>8.667</v>
      </c>
      <c r="X238" s="133">
        <v>0</v>
      </c>
      <c r="Y238" s="133">
        <f t="shared" si="42"/>
        <v>0</v>
      </c>
      <c r="Z238" s="133">
        <v>0</v>
      </c>
      <c r="AA238" s="134">
        <f t="shared" si="43"/>
        <v>0</v>
      </c>
      <c r="AR238" s="13" t="s">
        <v>138</v>
      </c>
      <c r="AT238" s="13" t="s">
        <v>122</v>
      </c>
      <c r="AU238" s="13" t="s">
        <v>88</v>
      </c>
      <c r="AY238" s="13" t="s">
        <v>121</v>
      </c>
      <c r="BE238" s="135">
        <f t="shared" si="44"/>
        <v>0</v>
      </c>
      <c r="BF238" s="135">
        <f t="shared" si="45"/>
        <v>0</v>
      </c>
      <c r="BG238" s="135">
        <f t="shared" si="46"/>
        <v>0</v>
      </c>
      <c r="BH238" s="135">
        <f t="shared" si="47"/>
        <v>0</v>
      </c>
      <c r="BI238" s="135">
        <f t="shared" si="48"/>
        <v>0</v>
      </c>
      <c r="BJ238" s="13" t="s">
        <v>20</v>
      </c>
      <c r="BK238" s="135">
        <f t="shared" si="49"/>
        <v>0</v>
      </c>
      <c r="BL238" s="13" t="s">
        <v>138</v>
      </c>
      <c r="BM238" s="13" t="s">
        <v>568</v>
      </c>
    </row>
    <row r="239" spans="2:65" s="1" customFormat="1" ht="22.5" customHeight="1">
      <c r="B239" s="126"/>
      <c r="C239" s="136" t="s">
        <v>569</v>
      </c>
      <c r="D239" s="136" t="s">
        <v>153</v>
      </c>
      <c r="E239" s="137" t="s">
        <v>570</v>
      </c>
      <c r="F239" s="196" t="s">
        <v>571</v>
      </c>
      <c r="G239" s="197"/>
      <c r="H239" s="197"/>
      <c r="I239" s="197"/>
      <c r="J239" s="138" t="s">
        <v>137</v>
      </c>
      <c r="K239" s="139">
        <v>9</v>
      </c>
      <c r="L239" s="198">
        <v>0</v>
      </c>
      <c r="M239" s="197"/>
      <c r="N239" s="198">
        <f t="shared" si="40"/>
        <v>0</v>
      </c>
      <c r="O239" s="194"/>
      <c r="P239" s="194"/>
      <c r="Q239" s="194"/>
      <c r="R239" s="131"/>
      <c r="T239" s="132" t="s">
        <v>3</v>
      </c>
      <c r="U239" s="36" t="s">
        <v>43</v>
      </c>
      <c r="V239" s="133">
        <v>0</v>
      </c>
      <c r="W239" s="133">
        <f t="shared" si="41"/>
        <v>0</v>
      </c>
      <c r="X239" s="133">
        <v>0.0004</v>
      </c>
      <c r="Y239" s="133">
        <f t="shared" si="42"/>
        <v>0.0036000000000000003</v>
      </c>
      <c r="Z239" s="133">
        <v>0</v>
      </c>
      <c r="AA239" s="134">
        <f t="shared" si="43"/>
        <v>0</v>
      </c>
      <c r="AR239" s="13" t="s">
        <v>156</v>
      </c>
      <c r="AT239" s="13" t="s">
        <v>153</v>
      </c>
      <c r="AU239" s="13" t="s">
        <v>88</v>
      </c>
      <c r="AY239" s="13" t="s">
        <v>121</v>
      </c>
      <c r="BE239" s="135">
        <f t="shared" si="44"/>
        <v>0</v>
      </c>
      <c r="BF239" s="135">
        <f t="shared" si="45"/>
        <v>0</v>
      </c>
      <c r="BG239" s="135">
        <f t="shared" si="46"/>
        <v>0</v>
      </c>
      <c r="BH239" s="135">
        <f t="shared" si="47"/>
        <v>0</v>
      </c>
      <c r="BI239" s="135">
        <f t="shared" si="48"/>
        <v>0</v>
      </c>
      <c r="BJ239" s="13" t="s">
        <v>20</v>
      </c>
      <c r="BK239" s="135">
        <f t="shared" si="49"/>
        <v>0</v>
      </c>
      <c r="BL239" s="13" t="s">
        <v>138</v>
      </c>
      <c r="BM239" s="13" t="s">
        <v>572</v>
      </c>
    </row>
    <row r="240" spans="2:65" s="1" customFormat="1" ht="22.5" customHeight="1">
      <c r="B240" s="126"/>
      <c r="C240" s="127" t="s">
        <v>573</v>
      </c>
      <c r="D240" s="127" t="s">
        <v>122</v>
      </c>
      <c r="E240" s="128" t="s">
        <v>574</v>
      </c>
      <c r="F240" s="193" t="s">
        <v>575</v>
      </c>
      <c r="G240" s="194"/>
      <c r="H240" s="194"/>
      <c r="I240" s="194"/>
      <c r="J240" s="129" t="s">
        <v>137</v>
      </c>
      <c r="K240" s="130">
        <v>1</v>
      </c>
      <c r="L240" s="195">
        <v>0</v>
      </c>
      <c r="M240" s="194"/>
      <c r="N240" s="195">
        <f t="shared" si="40"/>
        <v>0</v>
      </c>
      <c r="O240" s="194"/>
      <c r="P240" s="194"/>
      <c r="Q240" s="194"/>
      <c r="R240" s="131"/>
      <c r="T240" s="132" t="s">
        <v>3</v>
      </c>
      <c r="U240" s="36" t="s">
        <v>43</v>
      </c>
      <c r="V240" s="133">
        <v>1.174</v>
      </c>
      <c r="W240" s="133">
        <f t="shared" si="41"/>
        <v>1.174</v>
      </c>
      <c r="X240" s="133">
        <v>0</v>
      </c>
      <c r="Y240" s="133">
        <f t="shared" si="42"/>
        <v>0</v>
      </c>
      <c r="Z240" s="133">
        <v>0</v>
      </c>
      <c r="AA240" s="134">
        <f t="shared" si="43"/>
        <v>0</v>
      </c>
      <c r="AR240" s="13" t="s">
        <v>138</v>
      </c>
      <c r="AT240" s="13" t="s">
        <v>122</v>
      </c>
      <c r="AU240" s="13" t="s">
        <v>88</v>
      </c>
      <c r="AY240" s="13" t="s">
        <v>121</v>
      </c>
      <c r="BE240" s="135">
        <f t="shared" si="44"/>
        <v>0</v>
      </c>
      <c r="BF240" s="135">
        <f t="shared" si="45"/>
        <v>0</v>
      </c>
      <c r="BG240" s="135">
        <f t="shared" si="46"/>
        <v>0</v>
      </c>
      <c r="BH240" s="135">
        <f t="shared" si="47"/>
        <v>0</v>
      </c>
      <c r="BI240" s="135">
        <f t="shared" si="48"/>
        <v>0</v>
      </c>
      <c r="BJ240" s="13" t="s">
        <v>20</v>
      </c>
      <c r="BK240" s="135">
        <f t="shared" si="49"/>
        <v>0</v>
      </c>
      <c r="BL240" s="13" t="s">
        <v>138</v>
      </c>
      <c r="BM240" s="13" t="s">
        <v>576</v>
      </c>
    </row>
    <row r="241" spans="2:65" s="1" customFormat="1" ht="22.5" customHeight="1">
      <c r="B241" s="126"/>
      <c r="C241" s="136" t="s">
        <v>577</v>
      </c>
      <c r="D241" s="136" t="s">
        <v>153</v>
      </c>
      <c r="E241" s="137" t="s">
        <v>578</v>
      </c>
      <c r="F241" s="196" t="s">
        <v>579</v>
      </c>
      <c r="G241" s="197"/>
      <c r="H241" s="197"/>
      <c r="I241" s="197"/>
      <c r="J241" s="138" t="s">
        <v>137</v>
      </c>
      <c r="K241" s="139">
        <v>1</v>
      </c>
      <c r="L241" s="198">
        <v>0</v>
      </c>
      <c r="M241" s="197"/>
      <c r="N241" s="198">
        <f t="shared" si="40"/>
        <v>0</v>
      </c>
      <c r="O241" s="194"/>
      <c r="P241" s="194"/>
      <c r="Q241" s="194"/>
      <c r="R241" s="131"/>
      <c r="T241" s="132" t="s">
        <v>3</v>
      </c>
      <c r="U241" s="36" t="s">
        <v>43</v>
      </c>
      <c r="V241" s="133">
        <v>0</v>
      </c>
      <c r="W241" s="133">
        <f t="shared" si="41"/>
        <v>0</v>
      </c>
      <c r="X241" s="133">
        <v>0.0004</v>
      </c>
      <c r="Y241" s="133">
        <f t="shared" si="42"/>
        <v>0.0004</v>
      </c>
      <c r="Z241" s="133">
        <v>0</v>
      </c>
      <c r="AA241" s="134">
        <f t="shared" si="43"/>
        <v>0</v>
      </c>
      <c r="AR241" s="13" t="s">
        <v>156</v>
      </c>
      <c r="AT241" s="13" t="s">
        <v>153</v>
      </c>
      <c r="AU241" s="13" t="s">
        <v>88</v>
      </c>
      <c r="AY241" s="13" t="s">
        <v>121</v>
      </c>
      <c r="BE241" s="135">
        <f t="shared" si="44"/>
        <v>0</v>
      </c>
      <c r="BF241" s="135">
        <f t="shared" si="45"/>
        <v>0</v>
      </c>
      <c r="BG241" s="135">
        <f t="shared" si="46"/>
        <v>0</v>
      </c>
      <c r="BH241" s="135">
        <f t="shared" si="47"/>
        <v>0</v>
      </c>
      <c r="BI241" s="135">
        <f t="shared" si="48"/>
        <v>0</v>
      </c>
      <c r="BJ241" s="13" t="s">
        <v>20</v>
      </c>
      <c r="BK241" s="135">
        <f t="shared" si="49"/>
        <v>0</v>
      </c>
      <c r="BL241" s="13" t="s">
        <v>138</v>
      </c>
      <c r="BM241" s="13" t="s">
        <v>580</v>
      </c>
    </row>
    <row r="242" spans="2:65" s="1" customFormat="1" ht="31.5" customHeight="1">
      <c r="B242" s="126"/>
      <c r="C242" s="127" t="s">
        <v>581</v>
      </c>
      <c r="D242" s="127" t="s">
        <v>122</v>
      </c>
      <c r="E242" s="128" t="s">
        <v>582</v>
      </c>
      <c r="F242" s="193" t="s">
        <v>583</v>
      </c>
      <c r="G242" s="194"/>
      <c r="H242" s="194"/>
      <c r="I242" s="194"/>
      <c r="J242" s="129" t="s">
        <v>137</v>
      </c>
      <c r="K242" s="130">
        <v>5</v>
      </c>
      <c r="L242" s="195">
        <v>0</v>
      </c>
      <c r="M242" s="194"/>
      <c r="N242" s="195">
        <f t="shared" si="40"/>
        <v>0</v>
      </c>
      <c r="O242" s="194"/>
      <c r="P242" s="194"/>
      <c r="Q242" s="194"/>
      <c r="R242" s="131"/>
      <c r="T242" s="132" t="s">
        <v>3</v>
      </c>
      <c r="U242" s="36" t="s">
        <v>43</v>
      </c>
      <c r="V242" s="133">
        <v>1.174</v>
      </c>
      <c r="W242" s="133">
        <f t="shared" si="41"/>
        <v>5.869999999999999</v>
      </c>
      <c r="X242" s="133">
        <v>0</v>
      </c>
      <c r="Y242" s="133">
        <f t="shared" si="42"/>
        <v>0</v>
      </c>
      <c r="Z242" s="133">
        <v>0</v>
      </c>
      <c r="AA242" s="134">
        <f t="shared" si="43"/>
        <v>0</v>
      </c>
      <c r="AR242" s="13" t="s">
        <v>138</v>
      </c>
      <c r="AT242" s="13" t="s">
        <v>122</v>
      </c>
      <c r="AU242" s="13" t="s">
        <v>88</v>
      </c>
      <c r="AY242" s="13" t="s">
        <v>121</v>
      </c>
      <c r="BE242" s="135">
        <f t="shared" si="44"/>
        <v>0</v>
      </c>
      <c r="BF242" s="135">
        <f t="shared" si="45"/>
        <v>0</v>
      </c>
      <c r="BG242" s="135">
        <f t="shared" si="46"/>
        <v>0</v>
      </c>
      <c r="BH242" s="135">
        <f t="shared" si="47"/>
        <v>0</v>
      </c>
      <c r="BI242" s="135">
        <f t="shared" si="48"/>
        <v>0</v>
      </c>
      <c r="BJ242" s="13" t="s">
        <v>20</v>
      </c>
      <c r="BK242" s="135">
        <f t="shared" si="49"/>
        <v>0</v>
      </c>
      <c r="BL242" s="13" t="s">
        <v>138</v>
      </c>
      <c r="BM242" s="13" t="s">
        <v>584</v>
      </c>
    </row>
    <row r="243" spans="2:65" s="1" customFormat="1" ht="22.5" customHeight="1">
      <c r="B243" s="126"/>
      <c r="C243" s="136" t="s">
        <v>585</v>
      </c>
      <c r="D243" s="136" t="s">
        <v>153</v>
      </c>
      <c r="E243" s="137" t="s">
        <v>586</v>
      </c>
      <c r="F243" s="196" t="s">
        <v>587</v>
      </c>
      <c r="G243" s="197"/>
      <c r="H243" s="197"/>
      <c r="I243" s="197"/>
      <c r="J243" s="138" t="s">
        <v>137</v>
      </c>
      <c r="K243" s="139">
        <v>5</v>
      </c>
      <c r="L243" s="198">
        <v>0</v>
      </c>
      <c r="M243" s="197"/>
      <c r="N243" s="198">
        <f t="shared" si="40"/>
        <v>0</v>
      </c>
      <c r="O243" s="194"/>
      <c r="P243" s="194"/>
      <c r="Q243" s="194"/>
      <c r="R243" s="131"/>
      <c r="T243" s="132" t="s">
        <v>3</v>
      </c>
      <c r="U243" s="36" t="s">
        <v>43</v>
      </c>
      <c r="V243" s="133">
        <v>0</v>
      </c>
      <c r="W243" s="133">
        <f t="shared" si="41"/>
        <v>0</v>
      </c>
      <c r="X243" s="133">
        <v>0.0004</v>
      </c>
      <c r="Y243" s="133">
        <f t="shared" si="42"/>
        <v>0.002</v>
      </c>
      <c r="Z243" s="133">
        <v>0</v>
      </c>
      <c r="AA243" s="134">
        <f t="shared" si="43"/>
        <v>0</v>
      </c>
      <c r="AR243" s="13" t="s">
        <v>156</v>
      </c>
      <c r="AT243" s="13" t="s">
        <v>153</v>
      </c>
      <c r="AU243" s="13" t="s">
        <v>88</v>
      </c>
      <c r="AY243" s="13" t="s">
        <v>121</v>
      </c>
      <c r="BE243" s="135">
        <f t="shared" si="44"/>
        <v>0</v>
      </c>
      <c r="BF243" s="135">
        <f t="shared" si="45"/>
        <v>0</v>
      </c>
      <c r="BG243" s="135">
        <f t="shared" si="46"/>
        <v>0</v>
      </c>
      <c r="BH243" s="135">
        <f t="shared" si="47"/>
        <v>0</v>
      </c>
      <c r="BI243" s="135">
        <f t="shared" si="48"/>
        <v>0</v>
      </c>
      <c r="BJ243" s="13" t="s">
        <v>20</v>
      </c>
      <c r="BK243" s="135">
        <f t="shared" si="49"/>
        <v>0</v>
      </c>
      <c r="BL243" s="13" t="s">
        <v>138</v>
      </c>
      <c r="BM243" s="13" t="s">
        <v>588</v>
      </c>
    </row>
    <row r="244" spans="2:65" s="1" customFormat="1" ht="22.5" customHeight="1">
      <c r="B244" s="126"/>
      <c r="C244" s="127" t="s">
        <v>589</v>
      </c>
      <c r="D244" s="127" t="s">
        <v>122</v>
      </c>
      <c r="E244" s="128" t="s">
        <v>590</v>
      </c>
      <c r="F244" s="193" t="s">
        <v>591</v>
      </c>
      <c r="G244" s="194"/>
      <c r="H244" s="194"/>
      <c r="I244" s="194"/>
      <c r="J244" s="129" t="s">
        <v>137</v>
      </c>
      <c r="K244" s="130">
        <v>1</v>
      </c>
      <c r="L244" s="195">
        <v>0</v>
      </c>
      <c r="M244" s="194"/>
      <c r="N244" s="195">
        <f t="shared" si="40"/>
        <v>0</v>
      </c>
      <c r="O244" s="194"/>
      <c r="P244" s="194"/>
      <c r="Q244" s="194"/>
      <c r="R244" s="131"/>
      <c r="T244" s="132" t="s">
        <v>3</v>
      </c>
      <c r="U244" s="36" t="s">
        <v>43</v>
      </c>
      <c r="V244" s="133">
        <v>0.39</v>
      </c>
      <c r="W244" s="133">
        <f t="shared" si="41"/>
        <v>0.39</v>
      </c>
      <c r="X244" s="133">
        <v>0</v>
      </c>
      <c r="Y244" s="133">
        <f t="shared" si="42"/>
        <v>0</v>
      </c>
      <c r="Z244" s="133">
        <v>0</v>
      </c>
      <c r="AA244" s="134">
        <f t="shared" si="43"/>
        <v>0</v>
      </c>
      <c r="AR244" s="13" t="s">
        <v>138</v>
      </c>
      <c r="AT244" s="13" t="s">
        <v>122</v>
      </c>
      <c r="AU244" s="13" t="s">
        <v>88</v>
      </c>
      <c r="AY244" s="13" t="s">
        <v>121</v>
      </c>
      <c r="BE244" s="135">
        <f t="shared" si="44"/>
        <v>0</v>
      </c>
      <c r="BF244" s="135">
        <f t="shared" si="45"/>
        <v>0</v>
      </c>
      <c r="BG244" s="135">
        <f t="shared" si="46"/>
        <v>0</v>
      </c>
      <c r="BH244" s="135">
        <f t="shared" si="47"/>
        <v>0</v>
      </c>
      <c r="BI244" s="135">
        <f t="shared" si="48"/>
        <v>0</v>
      </c>
      <c r="BJ244" s="13" t="s">
        <v>20</v>
      </c>
      <c r="BK244" s="135">
        <f t="shared" si="49"/>
        <v>0</v>
      </c>
      <c r="BL244" s="13" t="s">
        <v>138</v>
      </c>
      <c r="BM244" s="13" t="s">
        <v>592</v>
      </c>
    </row>
    <row r="245" spans="2:65" s="1" customFormat="1" ht="22.5" customHeight="1">
      <c r="B245" s="126"/>
      <c r="C245" s="136" t="s">
        <v>593</v>
      </c>
      <c r="D245" s="136" t="s">
        <v>153</v>
      </c>
      <c r="E245" s="137" t="s">
        <v>594</v>
      </c>
      <c r="F245" s="196" t="s">
        <v>595</v>
      </c>
      <c r="G245" s="197"/>
      <c r="H245" s="197"/>
      <c r="I245" s="197"/>
      <c r="J245" s="138" t="s">
        <v>161</v>
      </c>
      <c r="K245" s="139">
        <v>1</v>
      </c>
      <c r="L245" s="198">
        <v>0</v>
      </c>
      <c r="M245" s="197"/>
      <c r="N245" s="198">
        <f t="shared" si="40"/>
        <v>0</v>
      </c>
      <c r="O245" s="194"/>
      <c r="P245" s="194"/>
      <c r="Q245" s="194"/>
      <c r="R245" s="131"/>
      <c r="T245" s="132" t="s">
        <v>3</v>
      </c>
      <c r="U245" s="36" t="s">
        <v>43</v>
      </c>
      <c r="V245" s="133">
        <v>0</v>
      </c>
      <c r="W245" s="133">
        <f t="shared" si="41"/>
        <v>0</v>
      </c>
      <c r="X245" s="133">
        <v>0.00284</v>
      </c>
      <c r="Y245" s="133">
        <f t="shared" si="42"/>
        <v>0.00284</v>
      </c>
      <c r="Z245" s="133">
        <v>0</v>
      </c>
      <c r="AA245" s="134">
        <f t="shared" si="43"/>
        <v>0</v>
      </c>
      <c r="AR245" s="13" t="s">
        <v>156</v>
      </c>
      <c r="AT245" s="13" t="s">
        <v>153</v>
      </c>
      <c r="AU245" s="13" t="s">
        <v>88</v>
      </c>
      <c r="AY245" s="13" t="s">
        <v>121</v>
      </c>
      <c r="BE245" s="135">
        <f t="shared" si="44"/>
        <v>0</v>
      </c>
      <c r="BF245" s="135">
        <f t="shared" si="45"/>
        <v>0</v>
      </c>
      <c r="BG245" s="135">
        <f t="shared" si="46"/>
        <v>0</v>
      </c>
      <c r="BH245" s="135">
        <f t="shared" si="47"/>
        <v>0</v>
      </c>
      <c r="BI245" s="135">
        <f t="shared" si="48"/>
        <v>0</v>
      </c>
      <c r="BJ245" s="13" t="s">
        <v>20</v>
      </c>
      <c r="BK245" s="135">
        <f t="shared" si="49"/>
        <v>0</v>
      </c>
      <c r="BL245" s="13" t="s">
        <v>138</v>
      </c>
      <c r="BM245" s="13" t="s">
        <v>596</v>
      </c>
    </row>
    <row r="246" spans="2:65" s="1" customFormat="1" ht="31.5" customHeight="1">
      <c r="B246" s="126"/>
      <c r="C246" s="127" t="s">
        <v>597</v>
      </c>
      <c r="D246" s="127" t="s">
        <v>122</v>
      </c>
      <c r="E246" s="128" t="s">
        <v>598</v>
      </c>
      <c r="F246" s="193" t="s">
        <v>599</v>
      </c>
      <c r="G246" s="194"/>
      <c r="H246" s="194"/>
      <c r="I246" s="194"/>
      <c r="J246" s="129" t="s">
        <v>137</v>
      </c>
      <c r="K246" s="130">
        <v>21</v>
      </c>
      <c r="L246" s="195">
        <v>0</v>
      </c>
      <c r="M246" s="194"/>
      <c r="N246" s="195">
        <f t="shared" si="40"/>
        <v>0</v>
      </c>
      <c r="O246" s="194"/>
      <c r="P246" s="194"/>
      <c r="Q246" s="194"/>
      <c r="R246" s="131"/>
      <c r="T246" s="132" t="s">
        <v>3</v>
      </c>
      <c r="U246" s="36" t="s">
        <v>43</v>
      </c>
      <c r="V246" s="133">
        <v>0.663</v>
      </c>
      <c r="W246" s="133">
        <f t="shared" si="41"/>
        <v>13.923</v>
      </c>
      <c r="X246" s="133">
        <v>0</v>
      </c>
      <c r="Y246" s="133">
        <f t="shared" si="42"/>
        <v>0</v>
      </c>
      <c r="Z246" s="133">
        <v>0</v>
      </c>
      <c r="AA246" s="134">
        <f t="shared" si="43"/>
        <v>0</v>
      </c>
      <c r="AR246" s="13" t="s">
        <v>138</v>
      </c>
      <c r="AT246" s="13" t="s">
        <v>122</v>
      </c>
      <c r="AU246" s="13" t="s">
        <v>88</v>
      </c>
      <c r="AY246" s="13" t="s">
        <v>121</v>
      </c>
      <c r="BE246" s="135">
        <f t="shared" si="44"/>
        <v>0</v>
      </c>
      <c r="BF246" s="135">
        <f t="shared" si="45"/>
        <v>0</v>
      </c>
      <c r="BG246" s="135">
        <f t="shared" si="46"/>
        <v>0</v>
      </c>
      <c r="BH246" s="135">
        <f t="shared" si="47"/>
        <v>0</v>
      </c>
      <c r="BI246" s="135">
        <f t="shared" si="48"/>
        <v>0</v>
      </c>
      <c r="BJ246" s="13" t="s">
        <v>20</v>
      </c>
      <c r="BK246" s="135">
        <f t="shared" si="49"/>
        <v>0</v>
      </c>
      <c r="BL246" s="13" t="s">
        <v>138</v>
      </c>
      <c r="BM246" s="13" t="s">
        <v>600</v>
      </c>
    </row>
    <row r="247" spans="2:65" s="1" customFormat="1" ht="22.5" customHeight="1">
      <c r="B247" s="126"/>
      <c r="C247" s="136" t="s">
        <v>601</v>
      </c>
      <c r="D247" s="136" t="s">
        <v>153</v>
      </c>
      <c r="E247" s="137" t="s">
        <v>602</v>
      </c>
      <c r="F247" s="196" t="s">
        <v>603</v>
      </c>
      <c r="G247" s="197"/>
      <c r="H247" s="197"/>
      <c r="I247" s="197"/>
      <c r="J247" s="138" t="s">
        <v>137</v>
      </c>
      <c r="K247" s="139">
        <v>21</v>
      </c>
      <c r="L247" s="198">
        <v>0</v>
      </c>
      <c r="M247" s="197"/>
      <c r="N247" s="198">
        <f t="shared" si="40"/>
        <v>0</v>
      </c>
      <c r="O247" s="194"/>
      <c r="P247" s="194"/>
      <c r="Q247" s="194"/>
      <c r="R247" s="131"/>
      <c r="T247" s="132" t="s">
        <v>3</v>
      </c>
      <c r="U247" s="36" t="s">
        <v>43</v>
      </c>
      <c r="V247" s="133">
        <v>0</v>
      </c>
      <c r="W247" s="133">
        <f t="shared" si="41"/>
        <v>0</v>
      </c>
      <c r="X247" s="133">
        <v>0.00047</v>
      </c>
      <c r="Y247" s="133">
        <f t="shared" si="42"/>
        <v>0.00987</v>
      </c>
      <c r="Z247" s="133">
        <v>0</v>
      </c>
      <c r="AA247" s="134">
        <f t="shared" si="43"/>
        <v>0</v>
      </c>
      <c r="AR247" s="13" t="s">
        <v>156</v>
      </c>
      <c r="AT247" s="13" t="s">
        <v>153</v>
      </c>
      <c r="AU247" s="13" t="s">
        <v>88</v>
      </c>
      <c r="AY247" s="13" t="s">
        <v>121</v>
      </c>
      <c r="BE247" s="135">
        <f t="shared" si="44"/>
        <v>0</v>
      </c>
      <c r="BF247" s="135">
        <f t="shared" si="45"/>
        <v>0</v>
      </c>
      <c r="BG247" s="135">
        <f t="shared" si="46"/>
        <v>0</v>
      </c>
      <c r="BH247" s="135">
        <f t="shared" si="47"/>
        <v>0</v>
      </c>
      <c r="BI247" s="135">
        <f t="shared" si="48"/>
        <v>0</v>
      </c>
      <c r="BJ247" s="13" t="s">
        <v>20</v>
      </c>
      <c r="BK247" s="135">
        <f t="shared" si="49"/>
        <v>0</v>
      </c>
      <c r="BL247" s="13" t="s">
        <v>138</v>
      </c>
      <c r="BM247" s="13" t="s">
        <v>604</v>
      </c>
    </row>
    <row r="248" spans="2:65" s="1" customFormat="1" ht="31.5" customHeight="1">
      <c r="B248" s="126"/>
      <c r="C248" s="127" t="s">
        <v>605</v>
      </c>
      <c r="D248" s="127" t="s">
        <v>122</v>
      </c>
      <c r="E248" s="128" t="s">
        <v>606</v>
      </c>
      <c r="F248" s="193" t="s">
        <v>607</v>
      </c>
      <c r="G248" s="194"/>
      <c r="H248" s="194"/>
      <c r="I248" s="194"/>
      <c r="J248" s="129" t="s">
        <v>137</v>
      </c>
      <c r="K248" s="130">
        <v>3</v>
      </c>
      <c r="L248" s="195">
        <v>0</v>
      </c>
      <c r="M248" s="194"/>
      <c r="N248" s="195">
        <f t="shared" si="40"/>
        <v>0</v>
      </c>
      <c r="O248" s="194"/>
      <c r="P248" s="194"/>
      <c r="Q248" s="194"/>
      <c r="R248" s="131"/>
      <c r="T248" s="132" t="s">
        <v>3</v>
      </c>
      <c r="U248" s="36" t="s">
        <v>43</v>
      </c>
      <c r="V248" s="133">
        <v>0.76</v>
      </c>
      <c r="W248" s="133">
        <f t="shared" si="41"/>
        <v>2.2800000000000002</v>
      </c>
      <c r="X248" s="133">
        <v>0</v>
      </c>
      <c r="Y248" s="133">
        <f t="shared" si="42"/>
        <v>0</v>
      </c>
      <c r="Z248" s="133">
        <v>0</v>
      </c>
      <c r="AA248" s="134">
        <f t="shared" si="43"/>
        <v>0</v>
      </c>
      <c r="AR248" s="13" t="s">
        <v>138</v>
      </c>
      <c r="AT248" s="13" t="s">
        <v>122</v>
      </c>
      <c r="AU248" s="13" t="s">
        <v>88</v>
      </c>
      <c r="AY248" s="13" t="s">
        <v>121</v>
      </c>
      <c r="BE248" s="135">
        <f t="shared" si="44"/>
        <v>0</v>
      </c>
      <c r="BF248" s="135">
        <f t="shared" si="45"/>
        <v>0</v>
      </c>
      <c r="BG248" s="135">
        <f t="shared" si="46"/>
        <v>0</v>
      </c>
      <c r="BH248" s="135">
        <f t="shared" si="47"/>
        <v>0</v>
      </c>
      <c r="BI248" s="135">
        <f t="shared" si="48"/>
        <v>0</v>
      </c>
      <c r="BJ248" s="13" t="s">
        <v>20</v>
      </c>
      <c r="BK248" s="135">
        <f t="shared" si="49"/>
        <v>0</v>
      </c>
      <c r="BL248" s="13" t="s">
        <v>138</v>
      </c>
      <c r="BM248" s="13" t="s">
        <v>608</v>
      </c>
    </row>
    <row r="249" spans="2:65" s="1" customFormat="1" ht="22.5" customHeight="1">
      <c r="B249" s="126"/>
      <c r="C249" s="136" t="s">
        <v>609</v>
      </c>
      <c r="D249" s="136" t="s">
        <v>153</v>
      </c>
      <c r="E249" s="137" t="s">
        <v>610</v>
      </c>
      <c r="F249" s="196" t="s">
        <v>611</v>
      </c>
      <c r="G249" s="197"/>
      <c r="H249" s="197"/>
      <c r="I249" s="197"/>
      <c r="J249" s="138" t="s">
        <v>137</v>
      </c>
      <c r="K249" s="139">
        <v>1</v>
      </c>
      <c r="L249" s="198">
        <v>0</v>
      </c>
      <c r="M249" s="197"/>
      <c r="N249" s="198">
        <f t="shared" si="40"/>
        <v>0</v>
      </c>
      <c r="O249" s="194"/>
      <c r="P249" s="194"/>
      <c r="Q249" s="194"/>
      <c r="R249" s="131"/>
      <c r="T249" s="132" t="s">
        <v>3</v>
      </c>
      <c r="U249" s="36" t="s">
        <v>43</v>
      </c>
      <c r="V249" s="133">
        <v>0</v>
      </c>
      <c r="W249" s="133">
        <f t="shared" si="41"/>
        <v>0</v>
      </c>
      <c r="X249" s="133">
        <v>0.00047</v>
      </c>
      <c r="Y249" s="133">
        <f t="shared" si="42"/>
        <v>0.00047</v>
      </c>
      <c r="Z249" s="133">
        <v>0</v>
      </c>
      <c r="AA249" s="134">
        <f t="shared" si="43"/>
        <v>0</v>
      </c>
      <c r="AR249" s="13" t="s">
        <v>156</v>
      </c>
      <c r="AT249" s="13" t="s">
        <v>153</v>
      </c>
      <c r="AU249" s="13" t="s">
        <v>88</v>
      </c>
      <c r="AY249" s="13" t="s">
        <v>121</v>
      </c>
      <c r="BE249" s="135">
        <f t="shared" si="44"/>
        <v>0</v>
      </c>
      <c r="BF249" s="135">
        <f t="shared" si="45"/>
        <v>0</v>
      </c>
      <c r="BG249" s="135">
        <f t="shared" si="46"/>
        <v>0</v>
      </c>
      <c r="BH249" s="135">
        <f t="shared" si="47"/>
        <v>0</v>
      </c>
      <c r="BI249" s="135">
        <f t="shared" si="48"/>
        <v>0</v>
      </c>
      <c r="BJ249" s="13" t="s">
        <v>20</v>
      </c>
      <c r="BK249" s="135">
        <f t="shared" si="49"/>
        <v>0</v>
      </c>
      <c r="BL249" s="13" t="s">
        <v>138</v>
      </c>
      <c r="BM249" s="13" t="s">
        <v>612</v>
      </c>
    </row>
    <row r="250" spans="2:65" s="1" customFormat="1" ht="22.5" customHeight="1">
      <c r="B250" s="126"/>
      <c r="C250" s="136" t="s">
        <v>613</v>
      </c>
      <c r="D250" s="136" t="s">
        <v>153</v>
      </c>
      <c r="E250" s="137" t="s">
        <v>614</v>
      </c>
      <c r="F250" s="196" t="s">
        <v>615</v>
      </c>
      <c r="G250" s="197"/>
      <c r="H250" s="197"/>
      <c r="I250" s="197"/>
      <c r="J250" s="138" t="s">
        <v>137</v>
      </c>
      <c r="K250" s="139">
        <v>2</v>
      </c>
      <c r="L250" s="198">
        <v>0</v>
      </c>
      <c r="M250" s="197"/>
      <c r="N250" s="198">
        <f t="shared" si="40"/>
        <v>0</v>
      </c>
      <c r="O250" s="194"/>
      <c r="P250" s="194"/>
      <c r="Q250" s="194"/>
      <c r="R250" s="131"/>
      <c r="T250" s="132" t="s">
        <v>3</v>
      </c>
      <c r="U250" s="36" t="s">
        <v>43</v>
      </c>
      <c r="V250" s="133">
        <v>0</v>
      </c>
      <c r="W250" s="133">
        <f t="shared" si="41"/>
        <v>0</v>
      </c>
      <c r="X250" s="133">
        <v>0.00047</v>
      </c>
      <c r="Y250" s="133">
        <f t="shared" si="42"/>
        <v>0.00094</v>
      </c>
      <c r="Z250" s="133">
        <v>0</v>
      </c>
      <c r="AA250" s="134">
        <f t="shared" si="43"/>
        <v>0</v>
      </c>
      <c r="AR250" s="13" t="s">
        <v>156</v>
      </c>
      <c r="AT250" s="13" t="s">
        <v>153</v>
      </c>
      <c r="AU250" s="13" t="s">
        <v>88</v>
      </c>
      <c r="AY250" s="13" t="s">
        <v>121</v>
      </c>
      <c r="BE250" s="135">
        <f t="shared" si="44"/>
        <v>0</v>
      </c>
      <c r="BF250" s="135">
        <f t="shared" si="45"/>
        <v>0</v>
      </c>
      <c r="BG250" s="135">
        <f t="shared" si="46"/>
        <v>0</v>
      </c>
      <c r="BH250" s="135">
        <f t="shared" si="47"/>
        <v>0</v>
      </c>
      <c r="BI250" s="135">
        <f t="shared" si="48"/>
        <v>0</v>
      </c>
      <c r="BJ250" s="13" t="s">
        <v>20</v>
      </c>
      <c r="BK250" s="135">
        <f t="shared" si="49"/>
        <v>0</v>
      </c>
      <c r="BL250" s="13" t="s">
        <v>138</v>
      </c>
      <c r="BM250" s="13" t="s">
        <v>616</v>
      </c>
    </row>
    <row r="251" spans="2:65" s="1" customFormat="1" ht="31.5" customHeight="1">
      <c r="B251" s="126"/>
      <c r="C251" s="127" t="s">
        <v>617</v>
      </c>
      <c r="D251" s="127" t="s">
        <v>122</v>
      </c>
      <c r="E251" s="128" t="s">
        <v>618</v>
      </c>
      <c r="F251" s="193" t="s">
        <v>619</v>
      </c>
      <c r="G251" s="194"/>
      <c r="H251" s="194"/>
      <c r="I251" s="194"/>
      <c r="J251" s="129" t="s">
        <v>137</v>
      </c>
      <c r="K251" s="130">
        <v>1</v>
      </c>
      <c r="L251" s="195">
        <v>0</v>
      </c>
      <c r="M251" s="194"/>
      <c r="N251" s="195">
        <f t="shared" si="40"/>
        <v>0</v>
      </c>
      <c r="O251" s="194"/>
      <c r="P251" s="194"/>
      <c r="Q251" s="194"/>
      <c r="R251" s="131"/>
      <c r="T251" s="132" t="s">
        <v>3</v>
      </c>
      <c r="U251" s="36" t="s">
        <v>43</v>
      </c>
      <c r="V251" s="133">
        <v>0.379</v>
      </c>
      <c r="W251" s="133">
        <f t="shared" si="41"/>
        <v>0.379</v>
      </c>
      <c r="X251" s="133">
        <v>0</v>
      </c>
      <c r="Y251" s="133">
        <f t="shared" si="42"/>
        <v>0</v>
      </c>
      <c r="Z251" s="133">
        <v>0</v>
      </c>
      <c r="AA251" s="134">
        <f t="shared" si="43"/>
        <v>0</v>
      </c>
      <c r="AR251" s="13" t="s">
        <v>138</v>
      </c>
      <c r="AT251" s="13" t="s">
        <v>122</v>
      </c>
      <c r="AU251" s="13" t="s">
        <v>88</v>
      </c>
      <c r="AY251" s="13" t="s">
        <v>121</v>
      </c>
      <c r="BE251" s="135">
        <f t="shared" si="44"/>
        <v>0</v>
      </c>
      <c r="BF251" s="135">
        <f t="shared" si="45"/>
        <v>0</v>
      </c>
      <c r="BG251" s="135">
        <f t="shared" si="46"/>
        <v>0</v>
      </c>
      <c r="BH251" s="135">
        <f t="shared" si="47"/>
        <v>0</v>
      </c>
      <c r="BI251" s="135">
        <f t="shared" si="48"/>
        <v>0</v>
      </c>
      <c r="BJ251" s="13" t="s">
        <v>20</v>
      </c>
      <c r="BK251" s="135">
        <f t="shared" si="49"/>
        <v>0</v>
      </c>
      <c r="BL251" s="13" t="s">
        <v>138</v>
      </c>
      <c r="BM251" s="13" t="s">
        <v>620</v>
      </c>
    </row>
    <row r="252" spans="2:65" s="1" customFormat="1" ht="31.5" customHeight="1">
      <c r="B252" s="126"/>
      <c r="C252" s="136" t="s">
        <v>621</v>
      </c>
      <c r="D252" s="136" t="s">
        <v>153</v>
      </c>
      <c r="E252" s="137" t="s">
        <v>622</v>
      </c>
      <c r="F252" s="196" t="s">
        <v>623</v>
      </c>
      <c r="G252" s="197"/>
      <c r="H252" s="197"/>
      <c r="I252" s="197"/>
      <c r="J252" s="138" t="s">
        <v>137</v>
      </c>
      <c r="K252" s="139">
        <v>1</v>
      </c>
      <c r="L252" s="198">
        <v>0</v>
      </c>
      <c r="M252" s="197"/>
      <c r="N252" s="198">
        <f t="shared" si="40"/>
        <v>0</v>
      </c>
      <c r="O252" s="194"/>
      <c r="P252" s="194"/>
      <c r="Q252" s="194"/>
      <c r="R252" s="131"/>
      <c r="T252" s="132" t="s">
        <v>3</v>
      </c>
      <c r="U252" s="36" t="s">
        <v>43</v>
      </c>
      <c r="V252" s="133">
        <v>0</v>
      </c>
      <c r="W252" s="133">
        <f t="shared" si="41"/>
        <v>0</v>
      </c>
      <c r="X252" s="133">
        <v>0.0003</v>
      </c>
      <c r="Y252" s="133">
        <f t="shared" si="42"/>
        <v>0.0003</v>
      </c>
      <c r="Z252" s="133">
        <v>0</v>
      </c>
      <c r="AA252" s="134">
        <f t="shared" si="43"/>
        <v>0</v>
      </c>
      <c r="AR252" s="13" t="s">
        <v>156</v>
      </c>
      <c r="AT252" s="13" t="s">
        <v>153</v>
      </c>
      <c r="AU252" s="13" t="s">
        <v>88</v>
      </c>
      <c r="AY252" s="13" t="s">
        <v>121</v>
      </c>
      <c r="BE252" s="135">
        <f t="shared" si="44"/>
        <v>0</v>
      </c>
      <c r="BF252" s="135">
        <f t="shared" si="45"/>
        <v>0</v>
      </c>
      <c r="BG252" s="135">
        <f t="shared" si="46"/>
        <v>0</v>
      </c>
      <c r="BH252" s="135">
        <f t="shared" si="47"/>
        <v>0</v>
      </c>
      <c r="BI252" s="135">
        <f t="shared" si="48"/>
        <v>0</v>
      </c>
      <c r="BJ252" s="13" t="s">
        <v>20</v>
      </c>
      <c r="BK252" s="135">
        <f t="shared" si="49"/>
        <v>0</v>
      </c>
      <c r="BL252" s="13" t="s">
        <v>138</v>
      </c>
      <c r="BM252" s="13" t="s">
        <v>624</v>
      </c>
    </row>
    <row r="253" spans="2:65" s="1" customFormat="1" ht="22.5" customHeight="1">
      <c r="B253" s="126"/>
      <c r="C253" s="127" t="s">
        <v>625</v>
      </c>
      <c r="D253" s="127" t="s">
        <v>122</v>
      </c>
      <c r="E253" s="128" t="s">
        <v>626</v>
      </c>
      <c r="F253" s="193" t="s">
        <v>627</v>
      </c>
      <c r="G253" s="194"/>
      <c r="H253" s="194"/>
      <c r="I253" s="194"/>
      <c r="J253" s="129" t="s">
        <v>137</v>
      </c>
      <c r="K253" s="130">
        <v>6</v>
      </c>
      <c r="L253" s="195">
        <v>0</v>
      </c>
      <c r="M253" s="194"/>
      <c r="N253" s="195">
        <f t="shared" si="40"/>
        <v>0</v>
      </c>
      <c r="O253" s="194"/>
      <c r="P253" s="194"/>
      <c r="Q253" s="194"/>
      <c r="R253" s="131"/>
      <c r="T253" s="132" t="s">
        <v>3</v>
      </c>
      <c r="U253" s="36" t="s">
        <v>43</v>
      </c>
      <c r="V253" s="133">
        <v>0.016</v>
      </c>
      <c r="W253" s="133">
        <f t="shared" si="41"/>
        <v>0.096</v>
      </c>
      <c r="X253" s="133">
        <v>0</v>
      </c>
      <c r="Y253" s="133">
        <f t="shared" si="42"/>
        <v>0</v>
      </c>
      <c r="Z253" s="133">
        <v>0</v>
      </c>
      <c r="AA253" s="134">
        <f t="shared" si="43"/>
        <v>0</v>
      </c>
      <c r="AR253" s="13" t="s">
        <v>138</v>
      </c>
      <c r="AT253" s="13" t="s">
        <v>122</v>
      </c>
      <c r="AU253" s="13" t="s">
        <v>88</v>
      </c>
      <c r="AY253" s="13" t="s">
        <v>121</v>
      </c>
      <c r="BE253" s="135">
        <f t="shared" si="44"/>
        <v>0</v>
      </c>
      <c r="BF253" s="135">
        <f t="shared" si="45"/>
        <v>0</v>
      </c>
      <c r="BG253" s="135">
        <f t="shared" si="46"/>
        <v>0</v>
      </c>
      <c r="BH253" s="135">
        <f t="shared" si="47"/>
        <v>0</v>
      </c>
      <c r="BI253" s="135">
        <f t="shared" si="48"/>
        <v>0</v>
      </c>
      <c r="BJ253" s="13" t="s">
        <v>20</v>
      </c>
      <c r="BK253" s="135">
        <f t="shared" si="49"/>
        <v>0</v>
      </c>
      <c r="BL253" s="13" t="s">
        <v>138</v>
      </c>
      <c r="BM253" s="13" t="s">
        <v>628</v>
      </c>
    </row>
    <row r="254" spans="2:65" s="1" customFormat="1" ht="22.5" customHeight="1">
      <c r="B254" s="126"/>
      <c r="C254" s="136" t="s">
        <v>629</v>
      </c>
      <c r="D254" s="136" t="s">
        <v>153</v>
      </c>
      <c r="E254" s="137" t="s">
        <v>630</v>
      </c>
      <c r="F254" s="196" t="s">
        <v>631</v>
      </c>
      <c r="G254" s="197"/>
      <c r="H254" s="197"/>
      <c r="I254" s="197"/>
      <c r="J254" s="138" t="s">
        <v>137</v>
      </c>
      <c r="K254" s="139">
        <v>6</v>
      </c>
      <c r="L254" s="198">
        <v>0</v>
      </c>
      <c r="M254" s="197"/>
      <c r="N254" s="198">
        <f t="shared" si="40"/>
        <v>0</v>
      </c>
      <c r="O254" s="194"/>
      <c r="P254" s="194"/>
      <c r="Q254" s="194"/>
      <c r="R254" s="131"/>
      <c r="T254" s="132" t="s">
        <v>3</v>
      </c>
      <c r="U254" s="36" t="s">
        <v>43</v>
      </c>
      <c r="V254" s="133">
        <v>0</v>
      </c>
      <c r="W254" s="133">
        <f t="shared" si="41"/>
        <v>0</v>
      </c>
      <c r="X254" s="133">
        <v>0.0001</v>
      </c>
      <c r="Y254" s="133">
        <f t="shared" si="42"/>
        <v>0.0006000000000000001</v>
      </c>
      <c r="Z254" s="133">
        <v>0</v>
      </c>
      <c r="AA254" s="134">
        <f t="shared" si="43"/>
        <v>0</v>
      </c>
      <c r="AR254" s="13" t="s">
        <v>156</v>
      </c>
      <c r="AT254" s="13" t="s">
        <v>153</v>
      </c>
      <c r="AU254" s="13" t="s">
        <v>88</v>
      </c>
      <c r="AY254" s="13" t="s">
        <v>121</v>
      </c>
      <c r="BE254" s="135">
        <f t="shared" si="44"/>
        <v>0</v>
      </c>
      <c r="BF254" s="135">
        <f t="shared" si="45"/>
        <v>0</v>
      </c>
      <c r="BG254" s="135">
        <f t="shared" si="46"/>
        <v>0</v>
      </c>
      <c r="BH254" s="135">
        <f t="shared" si="47"/>
        <v>0</v>
      </c>
      <c r="BI254" s="135">
        <f t="shared" si="48"/>
        <v>0</v>
      </c>
      <c r="BJ254" s="13" t="s">
        <v>20</v>
      </c>
      <c r="BK254" s="135">
        <f t="shared" si="49"/>
        <v>0</v>
      </c>
      <c r="BL254" s="13" t="s">
        <v>138</v>
      </c>
      <c r="BM254" s="13" t="s">
        <v>632</v>
      </c>
    </row>
    <row r="255" spans="2:65" s="1" customFormat="1" ht="22.5" customHeight="1">
      <c r="B255" s="126"/>
      <c r="C255" s="127" t="s">
        <v>633</v>
      </c>
      <c r="D255" s="127" t="s">
        <v>122</v>
      </c>
      <c r="E255" s="128" t="s">
        <v>634</v>
      </c>
      <c r="F255" s="193" t="s">
        <v>635</v>
      </c>
      <c r="G255" s="194"/>
      <c r="H255" s="194"/>
      <c r="I255" s="194"/>
      <c r="J255" s="129" t="s">
        <v>137</v>
      </c>
      <c r="K255" s="130">
        <v>160</v>
      </c>
      <c r="L255" s="195">
        <v>0</v>
      </c>
      <c r="M255" s="194"/>
      <c r="N255" s="195">
        <f t="shared" si="40"/>
        <v>0</v>
      </c>
      <c r="O255" s="194"/>
      <c r="P255" s="194"/>
      <c r="Q255" s="194"/>
      <c r="R255" s="131"/>
      <c r="T255" s="132" t="s">
        <v>3</v>
      </c>
      <c r="U255" s="36" t="s">
        <v>43</v>
      </c>
      <c r="V255" s="133">
        <v>0.016</v>
      </c>
      <c r="W255" s="133">
        <f t="shared" si="41"/>
        <v>2.56</v>
      </c>
      <c r="X255" s="133">
        <v>0</v>
      </c>
      <c r="Y255" s="133">
        <f t="shared" si="42"/>
        <v>0</v>
      </c>
      <c r="Z255" s="133">
        <v>0</v>
      </c>
      <c r="AA255" s="134">
        <f t="shared" si="43"/>
        <v>0</v>
      </c>
      <c r="AR255" s="13" t="s">
        <v>138</v>
      </c>
      <c r="AT255" s="13" t="s">
        <v>122</v>
      </c>
      <c r="AU255" s="13" t="s">
        <v>88</v>
      </c>
      <c r="AY255" s="13" t="s">
        <v>121</v>
      </c>
      <c r="BE255" s="135">
        <f t="shared" si="44"/>
        <v>0</v>
      </c>
      <c r="BF255" s="135">
        <f t="shared" si="45"/>
        <v>0</v>
      </c>
      <c r="BG255" s="135">
        <f t="shared" si="46"/>
        <v>0</v>
      </c>
      <c r="BH255" s="135">
        <f t="shared" si="47"/>
        <v>0</v>
      </c>
      <c r="BI255" s="135">
        <f t="shared" si="48"/>
        <v>0</v>
      </c>
      <c r="BJ255" s="13" t="s">
        <v>20</v>
      </c>
      <c r="BK255" s="135">
        <f t="shared" si="49"/>
        <v>0</v>
      </c>
      <c r="BL255" s="13" t="s">
        <v>138</v>
      </c>
      <c r="BM255" s="13" t="s">
        <v>636</v>
      </c>
    </row>
    <row r="256" spans="2:65" s="1" customFormat="1" ht="22.5" customHeight="1">
      <c r="B256" s="126"/>
      <c r="C256" s="136" t="s">
        <v>637</v>
      </c>
      <c r="D256" s="136" t="s">
        <v>153</v>
      </c>
      <c r="E256" s="137" t="s">
        <v>638</v>
      </c>
      <c r="F256" s="196" t="s">
        <v>639</v>
      </c>
      <c r="G256" s="197"/>
      <c r="H256" s="197"/>
      <c r="I256" s="197"/>
      <c r="J256" s="138" t="s">
        <v>137</v>
      </c>
      <c r="K256" s="139">
        <v>160</v>
      </c>
      <c r="L256" s="198">
        <v>0</v>
      </c>
      <c r="M256" s="197"/>
      <c r="N256" s="198">
        <f t="shared" si="40"/>
        <v>0</v>
      </c>
      <c r="O256" s="194"/>
      <c r="P256" s="194"/>
      <c r="Q256" s="194"/>
      <c r="R256" s="131"/>
      <c r="T256" s="132" t="s">
        <v>3</v>
      </c>
      <c r="U256" s="36" t="s">
        <v>43</v>
      </c>
      <c r="V256" s="133">
        <v>0</v>
      </c>
      <c r="W256" s="133">
        <f t="shared" si="41"/>
        <v>0</v>
      </c>
      <c r="X256" s="133">
        <v>0.0001</v>
      </c>
      <c r="Y256" s="133">
        <f t="shared" si="42"/>
        <v>0.016</v>
      </c>
      <c r="Z256" s="133">
        <v>0</v>
      </c>
      <c r="AA256" s="134">
        <f t="shared" si="43"/>
        <v>0</v>
      </c>
      <c r="AR256" s="13" t="s">
        <v>156</v>
      </c>
      <c r="AT256" s="13" t="s">
        <v>153</v>
      </c>
      <c r="AU256" s="13" t="s">
        <v>88</v>
      </c>
      <c r="AY256" s="13" t="s">
        <v>121</v>
      </c>
      <c r="BE256" s="135">
        <f t="shared" si="44"/>
        <v>0</v>
      </c>
      <c r="BF256" s="135">
        <f t="shared" si="45"/>
        <v>0</v>
      </c>
      <c r="BG256" s="135">
        <f t="shared" si="46"/>
        <v>0</v>
      </c>
      <c r="BH256" s="135">
        <f t="shared" si="47"/>
        <v>0</v>
      </c>
      <c r="BI256" s="135">
        <f t="shared" si="48"/>
        <v>0</v>
      </c>
      <c r="BJ256" s="13" t="s">
        <v>20</v>
      </c>
      <c r="BK256" s="135">
        <f t="shared" si="49"/>
        <v>0</v>
      </c>
      <c r="BL256" s="13" t="s">
        <v>138</v>
      </c>
      <c r="BM256" s="13" t="s">
        <v>640</v>
      </c>
    </row>
    <row r="257" spans="2:65" s="1" customFormat="1" ht="31.5" customHeight="1">
      <c r="B257" s="126"/>
      <c r="C257" s="127" t="s">
        <v>641</v>
      </c>
      <c r="D257" s="127" t="s">
        <v>122</v>
      </c>
      <c r="E257" s="128" t="s">
        <v>642</v>
      </c>
      <c r="F257" s="193" t="s">
        <v>643</v>
      </c>
      <c r="G257" s="194"/>
      <c r="H257" s="194"/>
      <c r="I257" s="194"/>
      <c r="J257" s="129" t="s">
        <v>137</v>
      </c>
      <c r="K257" s="130">
        <v>1</v>
      </c>
      <c r="L257" s="195">
        <v>0</v>
      </c>
      <c r="M257" s="194"/>
      <c r="N257" s="195">
        <f t="shared" si="40"/>
        <v>0</v>
      </c>
      <c r="O257" s="194"/>
      <c r="P257" s="194"/>
      <c r="Q257" s="194"/>
      <c r="R257" s="131"/>
      <c r="T257" s="132" t="s">
        <v>3</v>
      </c>
      <c r="U257" s="36" t="s">
        <v>43</v>
      </c>
      <c r="V257" s="133">
        <v>0.348</v>
      </c>
      <c r="W257" s="133">
        <f t="shared" si="41"/>
        <v>0.348</v>
      </c>
      <c r="X257" s="133">
        <v>0</v>
      </c>
      <c r="Y257" s="133">
        <f t="shared" si="42"/>
        <v>0</v>
      </c>
      <c r="Z257" s="133">
        <v>0</v>
      </c>
      <c r="AA257" s="134">
        <f t="shared" si="43"/>
        <v>0</v>
      </c>
      <c r="AR257" s="13" t="s">
        <v>138</v>
      </c>
      <c r="AT257" s="13" t="s">
        <v>122</v>
      </c>
      <c r="AU257" s="13" t="s">
        <v>88</v>
      </c>
      <c r="AY257" s="13" t="s">
        <v>121</v>
      </c>
      <c r="BE257" s="135">
        <f t="shared" si="44"/>
        <v>0</v>
      </c>
      <c r="BF257" s="135">
        <f t="shared" si="45"/>
        <v>0</v>
      </c>
      <c r="BG257" s="135">
        <f t="shared" si="46"/>
        <v>0</v>
      </c>
      <c r="BH257" s="135">
        <f t="shared" si="47"/>
        <v>0</v>
      </c>
      <c r="BI257" s="135">
        <f t="shared" si="48"/>
        <v>0</v>
      </c>
      <c r="BJ257" s="13" t="s">
        <v>20</v>
      </c>
      <c r="BK257" s="135">
        <f t="shared" si="49"/>
        <v>0</v>
      </c>
      <c r="BL257" s="13" t="s">
        <v>138</v>
      </c>
      <c r="BM257" s="13" t="s">
        <v>644</v>
      </c>
    </row>
    <row r="258" spans="2:65" s="1" customFormat="1" ht="22.5" customHeight="1">
      <c r="B258" s="126"/>
      <c r="C258" s="136" t="s">
        <v>645</v>
      </c>
      <c r="D258" s="136" t="s">
        <v>153</v>
      </c>
      <c r="E258" s="137" t="s">
        <v>646</v>
      </c>
      <c r="F258" s="196" t="s">
        <v>647</v>
      </c>
      <c r="G258" s="197"/>
      <c r="H258" s="197"/>
      <c r="I258" s="197"/>
      <c r="J258" s="138" t="s">
        <v>137</v>
      </c>
      <c r="K258" s="139">
        <v>1</v>
      </c>
      <c r="L258" s="198">
        <v>0</v>
      </c>
      <c r="M258" s="197"/>
      <c r="N258" s="198">
        <f t="shared" si="40"/>
        <v>0</v>
      </c>
      <c r="O258" s="194"/>
      <c r="P258" s="194"/>
      <c r="Q258" s="194"/>
      <c r="R258" s="131"/>
      <c r="T258" s="132" t="s">
        <v>3</v>
      </c>
      <c r="U258" s="36" t="s">
        <v>43</v>
      </c>
      <c r="V258" s="133">
        <v>0</v>
      </c>
      <c r="W258" s="133">
        <f t="shared" si="41"/>
        <v>0</v>
      </c>
      <c r="X258" s="133">
        <v>6.7E-05</v>
      </c>
      <c r="Y258" s="133">
        <f t="shared" si="42"/>
        <v>6.7E-05</v>
      </c>
      <c r="Z258" s="133">
        <v>0</v>
      </c>
      <c r="AA258" s="134">
        <f t="shared" si="43"/>
        <v>0</v>
      </c>
      <c r="AR258" s="13" t="s">
        <v>156</v>
      </c>
      <c r="AT258" s="13" t="s">
        <v>153</v>
      </c>
      <c r="AU258" s="13" t="s">
        <v>88</v>
      </c>
      <c r="AY258" s="13" t="s">
        <v>121</v>
      </c>
      <c r="BE258" s="135">
        <f t="shared" si="44"/>
        <v>0</v>
      </c>
      <c r="BF258" s="135">
        <f t="shared" si="45"/>
        <v>0</v>
      </c>
      <c r="BG258" s="135">
        <f t="shared" si="46"/>
        <v>0</v>
      </c>
      <c r="BH258" s="135">
        <f t="shared" si="47"/>
        <v>0</v>
      </c>
      <c r="BI258" s="135">
        <f t="shared" si="48"/>
        <v>0</v>
      </c>
      <c r="BJ258" s="13" t="s">
        <v>20</v>
      </c>
      <c r="BK258" s="135">
        <f t="shared" si="49"/>
        <v>0</v>
      </c>
      <c r="BL258" s="13" t="s">
        <v>138</v>
      </c>
      <c r="BM258" s="13" t="s">
        <v>648</v>
      </c>
    </row>
    <row r="259" spans="2:65" s="1" customFormat="1" ht="31.5" customHeight="1">
      <c r="B259" s="126"/>
      <c r="C259" s="127" t="s">
        <v>649</v>
      </c>
      <c r="D259" s="127" t="s">
        <v>122</v>
      </c>
      <c r="E259" s="128" t="s">
        <v>650</v>
      </c>
      <c r="F259" s="193" t="s">
        <v>651</v>
      </c>
      <c r="G259" s="194"/>
      <c r="H259" s="194"/>
      <c r="I259" s="194"/>
      <c r="J259" s="129" t="s">
        <v>137</v>
      </c>
      <c r="K259" s="130">
        <v>1</v>
      </c>
      <c r="L259" s="195">
        <v>0</v>
      </c>
      <c r="M259" s="194"/>
      <c r="N259" s="195">
        <f t="shared" si="40"/>
        <v>0</v>
      </c>
      <c r="O259" s="194"/>
      <c r="P259" s="194"/>
      <c r="Q259" s="194"/>
      <c r="R259" s="131"/>
      <c r="T259" s="132" t="s">
        <v>3</v>
      </c>
      <c r="U259" s="36" t="s">
        <v>43</v>
      </c>
      <c r="V259" s="133">
        <v>0.318</v>
      </c>
      <c r="W259" s="133">
        <f t="shared" si="41"/>
        <v>0.318</v>
      </c>
      <c r="X259" s="133">
        <v>0</v>
      </c>
      <c r="Y259" s="133">
        <f t="shared" si="42"/>
        <v>0</v>
      </c>
      <c r="Z259" s="133">
        <v>0</v>
      </c>
      <c r="AA259" s="134">
        <f t="shared" si="43"/>
        <v>0</v>
      </c>
      <c r="AR259" s="13" t="s">
        <v>138</v>
      </c>
      <c r="AT259" s="13" t="s">
        <v>122</v>
      </c>
      <c r="AU259" s="13" t="s">
        <v>88</v>
      </c>
      <c r="AY259" s="13" t="s">
        <v>121</v>
      </c>
      <c r="BE259" s="135">
        <f t="shared" si="44"/>
        <v>0</v>
      </c>
      <c r="BF259" s="135">
        <f t="shared" si="45"/>
        <v>0</v>
      </c>
      <c r="BG259" s="135">
        <f t="shared" si="46"/>
        <v>0</v>
      </c>
      <c r="BH259" s="135">
        <f t="shared" si="47"/>
        <v>0</v>
      </c>
      <c r="BI259" s="135">
        <f t="shared" si="48"/>
        <v>0</v>
      </c>
      <c r="BJ259" s="13" t="s">
        <v>20</v>
      </c>
      <c r="BK259" s="135">
        <f t="shared" si="49"/>
        <v>0</v>
      </c>
      <c r="BL259" s="13" t="s">
        <v>138</v>
      </c>
      <c r="BM259" s="13" t="s">
        <v>652</v>
      </c>
    </row>
    <row r="260" spans="2:65" s="1" customFormat="1" ht="22.5" customHeight="1">
      <c r="B260" s="126"/>
      <c r="C260" s="136" t="s">
        <v>653</v>
      </c>
      <c r="D260" s="136" t="s">
        <v>153</v>
      </c>
      <c r="E260" s="137" t="s">
        <v>654</v>
      </c>
      <c r="F260" s="196" t="s">
        <v>655</v>
      </c>
      <c r="G260" s="197"/>
      <c r="H260" s="197"/>
      <c r="I260" s="197"/>
      <c r="J260" s="138" t="s">
        <v>137</v>
      </c>
      <c r="K260" s="139">
        <v>1</v>
      </c>
      <c r="L260" s="198">
        <v>0</v>
      </c>
      <c r="M260" s="197"/>
      <c r="N260" s="198">
        <f t="shared" si="40"/>
        <v>0</v>
      </c>
      <c r="O260" s="194"/>
      <c r="P260" s="194"/>
      <c r="Q260" s="194"/>
      <c r="R260" s="131"/>
      <c r="T260" s="132" t="s">
        <v>3</v>
      </c>
      <c r="U260" s="36" t="s">
        <v>43</v>
      </c>
      <c r="V260" s="133">
        <v>0</v>
      </c>
      <c r="W260" s="133">
        <f>V260*K260</f>
        <v>0</v>
      </c>
      <c r="X260" s="133">
        <v>0.00055</v>
      </c>
      <c r="Y260" s="133">
        <f>X260*K260</f>
        <v>0.00055</v>
      </c>
      <c r="Z260" s="133">
        <v>0</v>
      </c>
      <c r="AA260" s="134">
        <f>Z260*K260</f>
        <v>0</v>
      </c>
      <c r="AR260" s="13" t="s">
        <v>156</v>
      </c>
      <c r="AT260" s="13" t="s">
        <v>153</v>
      </c>
      <c r="AU260" s="13" t="s">
        <v>88</v>
      </c>
      <c r="AY260" s="13" t="s">
        <v>121</v>
      </c>
      <c r="BE260" s="135">
        <f t="shared" si="44"/>
        <v>0</v>
      </c>
      <c r="BF260" s="135">
        <f t="shared" si="45"/>
        <v>0</v>
      </c>
      <c r="BG260" s="135">
        <f t="shared" si="46"/>
        <v>0</v>
      </c>
      <c r="BH260" s="135">
        <f t="shared" si="47"/>
        <v>0</v>
      </c>
      <c r="BI260" s="135">
        <f t="shared" si="48"/>
        <v>0</v>
      </c>
      <c r="BJ260" s="13" t="s">
        <v>20</v>
      </c>
      <c r="BK260" s="135">
        <f t="shared" si="49"/>
        <v>0</v>
      </c>
      <c r="BL260" s="13" t="s">
        <v>138</v>
      </c>
      <c r="BM260" s="13" t="s">
        <v>656</v>
      </c>
    </row>
    <row r="261" spans="2:65" s="1" customFormat="1" ht="31.5" customHeight="1">
      <c r="B261" s="126"/>
      <c r="C261" s="127" t="s">
        <v>657</v>
      </c>
      <c r="D261" s="127" t="s">
        <v>122</v>
      </c>
      <c r="E261" s="128" t="s">
        <v>658</v>
      </c>
      <c r="F261" s="193" t="s">
        <v>659</v>
      </c>
      <c r="G261" s="194"/>
      <c r="H261" s="194"/>
      <c r="I261" s="194"/>
      <c r="J261" s="129" t="s">
        <v>137</v>
      </c>
      <c r="K261" s="130">
        <v>3</v>
      </c>
      <c r="L261" s="195">
        <v>0</v>
      </c>
      <c r="M261" s="194"/>
      <c r="N261" s="195">
        <f t="shared" si="40"/>
        <v>0</v>
      </c>
      <c r="O261" s="194"/>
      <c r="P261" s="194"/>
      <c r="Q261" s="194"/>
      <c r="R261" s="131"/>
      <c r="T261" s="132" t="s">
        <v>3</v>
      </c>
      <c r="U261" s="36" t="s">
        <v>43</v>
      </c>
      <c r="V261" s="133">
        <v>0.738</v>
      </c>
      <c r="W261" s="133">
        <f>V261*K261</f>
        <v>2.214</v>
      </c>
      <c r="X261" s="133">
        <v>0</v>
      </c>
      <c r="Y261" s="133">
        <f>X261*K261</f>
        <v>0</v>
      </c>
      <c r="Z261" s="133">
        <v>0</v>
      </c>
      <c r="AA261" s="134">
        <f>Z261*K261</f>
        <v>0</v>
      </c>
      <c r="AR261" s="13" t="s">
        <v>138</v>
      </c>
      <c r="AT261" s="13" t="s">
        <v>122</v>
      </c>
      <c r="AU261" s="13" t="s">
        <v>88</v>
      </c>
      <c r="AY261" s="13" t="s">
        <v>121</v>
      </c>
      <c r="BE261" s="135">
        <f t="shared" si="44"/>
        <v>0</v>
      </c>
      <c r="BF261" s="135">
        <f t="shared" si="45"/>
        <v>0</v>
      </c>
      <c r="BG261" s="135">
        <f t="shared" si="46"/>
        <v>0</v>
      </c>
      <c r="BH261" s="135">
        <f t="shared" si="47"/>
        <v>0</v>
      </c>
      <c r="BI261" s="135">
        <f t="shared" si="48"/>
        <v>0</v>
      </c>
      <c r="BJ261" s="13" t="s">
        <v>20</v>
      </c>
      <c r="BK261" s="135">
        <f t="shared" si="49"/>
        <v>0</v>
      </c>
      <c r="BL261" s="13" t="s">
        <v>138</v>
      </c>
      <c r="BM261" s="13" t="s">
        <v>660</v>
      </c>
    </row>
    <row r="262" spans="2:65" s="1" customFormat="1" ht="22.5" customHeight="1">
      <c r="B262" s="126"/>
      <c r="C262" s="136" t="s">
        <v>661</v>
      </c>
      <c r="D262" s="136" t="s">
        <v>153</v>
      </c>
      <c r="E262" s="137" t="s">
        <v>662</v>
      </c>
      <c r="F262" s="196" t="s">
        <v>663</v>
      </c>
      <c r="G262" s="197"/>
      <c r="H262" s="197"/>
      <c r="I262" s="197"/>
      <c r="J262" s="138" t="s">
        <v>137</v>
      </c>
      <c r="K262" s="139">
        <v>3</v>
      </c>
      <c r="L262" s="198">
        <v>0</v>
      </c>
      <c r="M262" s="197"/>
      <c r="N262" s="198">
        <f t="shared" si="40"/>
        <v>0</v>
      </c>
      <c r="O262" s="194"/>
      <c r="P262" s="194"/>
      <c r="Q262" s="194"/>
      <c r="R262" s="131"/>
      <c r="T262" s="132" t="s">
        <v>3</v>
      </c>
      <c r="U262" s="140" t="s">
        <v>43</v>
      </c>
      <c r="V262" s="141">
        <v>0</v>
      </c>
      <c r="W262" s="141">
        <f>V262*K262</f>
        <v>0</v>
      </c>
      <c r="X262" s="141">
        <v>0.00055</v>
      </c>
      <c r="Y262" s="141">
        <f>X262*K262</f>
        <v>0.00165</v>
      </c>
      <c r="Z262" s="141">
        <v>0</v>
      </c>
      <c r="AA262" s="142">
        <f>Z262*K262</f>
        <v>0</v>
      </c>
      <c r="AR262" s="13" t="s">
        <v>156</v>
      </c>
      <c r="AT262" s="13" t="s">
        <v>153</v>
      </c>
      <c r="AU262" s="13" t="s">
        <v>88</v>
      </c>
      <c r="AY262" s="13" t="s">
        <v>121</v>
      </c>
      <c r="BE262" s="135">
        <f t="shared" si="44"/>
        <v>0</v>
      </c>
      <c r="BF262" s="135">
        <f t="shared" si="45"/>
        <v>0</v>
      </c>
      <c r="BG262" s="135">
        <f t="shared" si="46"/>
        <v>0</v>
      </c>
      <c r="BH262" s="135">
        <f t="shared" si="47"/>
        <v>0</v>
      </c>
      <c r="BI262" s="135">
        <f t="shared" si="48"/>
        <v>0</v>
      </c>
      <c r="BJ262" s="13" t="s">
        <v>20</v>
      </c>
      <c r="BK262" s="135">
        <f t="shared" si="49"/>
        <v>0</v>
      </c>
      <c r="BL262" s="13" t="s">
        <v>138</v>
      </c>
      <c r="BM262" s="13" t="s">
        <v>664</v>
      </c>
    </row>
    <row r="263" spans="2:18" s="1" customFormat="1" ht="6.75" customHeight="1"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3"/>
    </row>
  </sheetData>
  <sheetProtection/>
  <mergeCells count="477">
    <mergeCell ref="N173:Q173"/>
    <mergeCell ref="N190:Q190"/>
    <mergeCell ref="N195:Q195"/>
    <mergeCell ref="H1:K1"/>
    <mergeCell ref="S2:AC2"/>
    <mergeCell ref="F262:I262"/>
    <mergeCell ref="L262:M262"/>
    <mergeCell ref="N262:Q262"/>
    <mergeCell ref="N116:Q116"/>
    <mergeCell ref="N117:Q117"/>
    <mergeCell ref="N118:Q118"/>
    <mergeCell ref="N122:Q122"/>
    <mergeCell ref="N123:Q123"/>
    <mergeCell ref="N127:Q127"/>
    <mergeCell ref="N138:Q138"/>
    <mergeCell ref="F260:I260"/>
    <mergeCell ref="L260:M260"/>
    <mergeCell ref="N260:Q260"/>
    <mergeCell ref="F261:I261"/>
    <mergeCell ref="L261:M261"/>
    <mergeCell ref="N261:Q261"/>
    <mergeCell ref="F258:I258"/>
    <mergeCell ref="L258:M258"/>
    <mergeCell ref="N258:Q258"/>
    <mergeCell ref="F259:I259"/>
    <mergeCell ref="L259:M259"/>
    <mergeCell ref="N259:Q259"/>
    <mergeCell ref="F256:I256"/>
    <mergeCell ref="L256:M256"/>
    <mergeCell ref="N256:Q256"/>
    <mergeCell ref="F257:I257"/>
    <mergeCell ref="L257:M257"/>
    <mergeCell ref="N257:Q257"/>
    <mergeCell ref="F254:I254"/>
    <mergeCell ref="L254:M254"/>
    <mergeCell ref="N254:Q254"/>
    <mergeCell ref="F255:I255"/>
    <mergeCell ref="L255:M255"/>
    <mergeCell ref="N255:Q255"/>
    <mergeCell ref="F252:I252"/>
    <mergeCell ref="L252:M252"/>
    <mergeCell ref="N252:Q252"/>
    <mergeCell ref="F253:I253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F236:I236"/>
    <mergeCell ref="L236:M236"/>
    <mergeCell ref="N236:Q236"/>
    <mergeCell ref="F237:I237"/>
    <mergeCell ref="L237:M237"/>
    <mergeCell ref="N237:Q237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M110:P110"/>
    <mergeCell ref="M112:Q112"/>
    <mergeCell ref="M113:Q113"/>
    <mergeCell ref="F115:I115"/>
    <mergeCell ref="L115:M115"/>
    <mergeCell ref="N115:Q115"/>
    <mergeCell ref="N95:Q95"/>
    <mergeCell ref="N96:Q96"/>
    <mergeCell ref="N98:Q98"/>
    <mergeCell ref="L100:Q100"/>
    <mergeCell ref="C106:Q106"/>
    <mergeCell ref="F108:P108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VL-HP-17\VL</dc:creator>
  <cp:keywords/>
  <dc:description/>
  <cp:lastModifiedBy>VL</cp:lastModifiedBy>
  <dcterms:created xsi:type="dcterms:W3CDTF">2018-03-08T16:19:44Z</dcterms:created>
  <dcterms:modified xsi:type="dcterms:W3CDTF">2018-03-08T16:19:53Z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