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95" yWindow="45" windowWidth="23250" windowHeight="14610" activeTab="2"/>
  </bookViews>
  <sheets>
    <sheet name="Rekapitulace" sheetId="1" r:id="rId1"/>
    <sheet name="Kabelové trasy" sheetId="2" r:id="rId2"/>
    <sheet name="LAN" sheetId="3" r:id="rId3"/>
    <sheet name="EZS" sheetId="4" r:id="rId4"/>
    <sheet name="EPS" sheetId="5" r:id="rId5"/>
  </sheets>
  <definedNames>
    <definedName name="_Toc134700568" localSheetId="0">'Rekapitulace'!$B$19</definedName>
    <definedName name="_Toc202834281" localSheetId="0">'Rekapitulace'!$B$20</definedName>
    <definedName name="_Toc202834295" localSheetId="0">'Rekapitulace'!#REF!</definedName>
    <definedName name="_Toc237078063" localSheetId="0">'Rekapitulace'!$B$18</definedName>
    <definedName name="_Toc239850963" localSheetId="0">'Rekapitulace'!#REF!</definedName>
    <definedName name="dph1">'Rekapitulace'!#REF!</definedName>
    <definedName name="dph2">'Rekapitulace'!#REF!</definedName>
    <definedName name="dph3">'Rekapitulace'!#REF!</definedName>
    <definedName name="footer">'Rekapitulace'!#REF!</definedName>
    <definedName name="footer2">#REF!</definedName>
    <definedName name="head1">'Rekapitulace'!#REF!</definedName>
    <definedName name="Header">'Rekapitulace'!#REF!</definedName>
    <definedName name="Header2">#REF!</definedName>
    <definedName name="Hlava1">'Rekapitulace'!#REF!</definedName>
    <definedName name="Hlava2">'Rekapitulace'!#REF!</definedName>
    <definedName name="Hlava3">'Rekapitulace'!#REF!</definedName>
    <definedName name="Hlava4">'Rekapitulace'!#REF!</definedName>
    <definedName name="Kurz">'LAN'!$K$1</definedName>
    <definedName name="_xlnm.Print_Titles" localSheetId="4">'EPS'!$1:$2</definedName>
    <definedName name="_xlnm.Print_Titles" localSheetId="3">'EZS'!$2:$3</definedName>
    <definedName name="_xlnm.Print_Titles" localSheetId="1">'Kabelové trasy'!$2:$2</definedName>
    <definedName name="_xlnm.Print_Titles" localSheetId="2">'LAN'!$1:$2</definedName>
    <definedName name="_xlnm.Print_Area" localSheetId="4">'EPS'!$A$1:$G$41</definedName>
    <definedName name="_xlnm.Print_Area" localSheetId="3">'EZS'!$A$1:$G$29</definedName>
    <definedName name="_xlnm.Print_Area" localSheetId="1">'Kabelové trasy'!$A$1:$G$20</definedName>
    <definedName name="_xlnm.Print_Area" localSheetId="0">'Rekapitulace'!$A$1:$C$30</definedName>
    <definedName name="pol1">#REF!</definedName>
    <definedName name="pol2">#REF!</definedName>
    <definedName name="pol3">#REF!</definedName>
    <definedName name="polbezcen1">#REF!</definedName>
    <definedName name="polcen2">#REF!</definedName>
    <definedName name="polcen3">#REF!</definedName>
    <definedName name="Poznamka">'Rekapitulace'!#REF!</definedName>
    <definedName name="ZakHead">'Rekapitulace'!#REF!</definedName>
  </definedNames>
  <calcPr fullCalcOnLoad="1"/>
</workbook>
</file>

<file path=xl/sharedStrings.xml><?xml version="1.0" encoding="utf-8"?>
<sst xmlns="http://schemas.openxmlformats.org/spreadsheetml/2006/main" count="390" uniqueCount="177">
  <si>
    <t>Zpracovala:</t>
  </si>
  <si>
    <t>V Brně dne:</t>
  </si>
  <si>
    <t>Eva Lobpreisová</t>
  </si>
  <si>
    <t>Celkem</t>
  </si>
  <si>
    <t>No.</t>
  </si>
  <si>
    <t>Popis položky</t>
  </si>
  <si>
    <t>Počet</t>
  </si>
  <si>
    <t>Jedn. cena</t>
  </si>
  <si>
    <t>Základní rozpočtové náklady</t>
  </si>
  <si>
    <t>ks</t>
  </si>
  <si>
    <t>m</t>
  </si>
  <si>
    <t>kpl</t>
  </si>
  <si>
    <t>Jednotka</t>
  </si>
  <si>
    <t>Část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</si>
  <si>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</si>
  <si>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</si>
  <si>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</si>
  <si>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</si>
  <si>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</si>
  <si>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</si>
  <si>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</si>
  <si>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</si>
  <si>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</si>
  <si>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</si>
  <si>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</si>
  <si>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 xml:space="preserve">Rozvody lokální administrativní sítě (LAN) </t>
  </si>
  <si>
    <t>Elektrická požární signalizace (EPS)</t>
  </si>
  <si>
    <t>Kabely</t>
  </si>
  <si>
    <t>24.</t>
  </si>
  <si>
    <t>Rozvaděče, zásuvky, ukončovací hw</t>
  </si>
  <si>
    <t>25.</t>
  </si>
  <si>
    <t>Požární ucpávky včetně označení dle ČSN</t>
  </si>
  <si>
    <t xml:space="preserve">Kabely </t>
  </si>
  <si>
    <t>Zednické přípomoce a pomocné montážní práce</t>
  </si>
  <si>
    <t>hod</t>
  </si>
  <si>
    <t>Nespecifikované montáže a kordinační činnost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</si>
  <si>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</si>
  <si>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</si>
  <si>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</si>
  <si>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</si>
  <si>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</si>
  <si>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</si>
  <si>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</si>
  <si>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</si>
  <si>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</si>
  <si>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Výchozí revize, provední funkční zkoušky systému, uvedení do provozu, zaškolení obsluhy</t>
  </si>
  <si>
    <t>11</t>
  </si>
  <si>
    <t>12</t>
  </si>
  <si>
    <t>Kabelové trasy (úložny a instalační materiál, pož. utěsnění)</t>
  </si>
  <si>
    <t>Svorkovnicová deska se šroubovacími kontakty a kovovým hranatým víkem určena pro montáž do krabic KU68. Počet svorek 18 (z toho 2 pro ochranný NC kontakt), barva bílá.</t>
  </si>
  <si>
    <t>Komponenty EZS (ústředny,klávesnice, detektory, expandery a příslušenství)</t>
  </si>
  <si>
    <t>AKCE</t>
  </si>
  <si>
    <t>MÍSTO STAVBY</t>
  </si>
  <si>
    <t xml:space="preserve">STUPEŇ </t>
  </si>
  <si>
    <t>OBJEKT</t>
  </si>
  <si>
    <t>ČÁST</t>
  </si>
  <si>
    <t>REKAPITULACE</t>
  </si>
  <si>
    <t>CELKEM BEZ DPH</t>
  </si>
  <si>
    <t>Krabice přístrojová do PVC žlabu</t>
  </si>
  <si>
    <t>Požární ucpávky včetně označení dle ČSN do 250/100</t>
  </si>
  <si>
    <t>Dodávka</t>
  </si>
  <si>
    <t>Montáž</t>
  </si>
  <si>
    <t>Ohniodolné uchycení kabelu – příchytka včetně šroubu a hmoždinky</t>
  </si>
  <si>
    <t>%</t>
  </si>
  <si>
    <t>Ostatní</t>
  </si>
  <si>
    <t>Koordinace s ostatními profesemi</t>
  </si>
  <si>
    <t>Krabice přístrojová pod povrch/do podhledu</t>
  </si>
  <si>
    <t>Součinnost se správcem sítě</t>
  </si>
  <si>
    <t>LAN celkem</t>
  </si>
  <si>
    <t>Kov. Stínící přepážka do parapetního žlabu</t>
  </si>
  <si>
    <t>Pomocný instalační a stavební materiál (% z dodávky)</t>
  </si>
  <si>
    <t>Pomocný instalační materiál(% z dodávky)</t>
  </si>
  <si>
    <t>Výchozí revize systému, zaškolení obsluhy</t>
  </si>
  <si>
    <t>Položky neuvedené ve výkazu nutné pro zprovoznění dle popsaných funkčností v projektu (% z dodávky)</t>
  </si>
  <si>
    <t>Kabelové trasy, instalační materiál</t>
  </si>
  <si>
    <t>Stavební příprava</t>
  </si>
  <si>
    <t>Instalační krabice požárně odolná 105/105/40</t>
  </si>
  <si>
    <t>Ústředna, požární hlásiče, sirény a příslušenství EPS</t>
  </si>
  <si>
    <t xml:space="preserve">Koordinace se servisní organizací stávajícího systému </t>
  </si>
  <si>
    <t>Oživení a naprogramování systému EPS, zaškolení obsluhy</t>
  </si>
  <si>
    <t>Kabel podružného napájení  2x1,5</t>
  </si>
  <si>
    <t>Kabel sdělovací pro smyčky 3x2x0,5</t>
  </si>
  <si>
    <t>Kabel sběrnice FTP, drát 4pár, Cat 6</t>
  </si>
  <si>
    <t xml:space="preserve">Konfigurace a programování systému </t>
  </si>
  <si>
    <t>EPS celkem</t>
  </si>
  <si>
    <t>Trubka  1425, 320N, pod omítku, vč. zasekání</t>
  </si>
  <si>
    <t xml:space="preserve">Trubka  1416, 320N, na příchytky </t>
  </si>
  <si>
    <t>Drobný montážní a instalační materiál (% z dodávky instalačního mat.)</t>
  </si>
  <si>
    <t>Servisní a zkušební materiál (% z dodávky komponent EPS)</t>
  </si>
  <si>
    <t>Drobný montážní materiál (% z dodávky komponent EPS)</t>
  </si>
  <si>
    <t xml:space="preserve">Lokální datová sít´ (LAN) </t>
  </si>
  <si>
    <t>Žlab kovový 125x50, vč. spojky a víka žlabu</t>
  </si>
  <si>
    <t xml:space="preserve">Nosník pro žlab 125/50, závěs, montážní materiál </t>
  </si>
  <si>
    <t>Přepážka do kov. žlabu v. 50 mm  (pro oddělení vedení jednotlivých systémů)</t>
  </si>
  <si>
    <t>SC Pigtail, 900µm buffered, OS2, laděný, těsná sek. och., 2,0 m</t>
  </si>
  <si>
    <t>Zásuvka datová neosázená bílá (pod omítku/nad podhled, stejný design se zásuvkami 230V)</t>
  </si>
  <si>
    <t>45x45 modul 2xRJ45(např. Legrand Mosaic) neosazený, lomený s krytkami</t>
  </si>
  <si>
    <t>19" polička s perf.,hl. 450mm, šroub.,zátěž 80kg,1U,RAL 7035</t>
  </si>
  <si>
    <t>SC optická vana, 1U, černá, osazená s 24 SC Duplex SM adaptery</t>
  </si>
  <si>
    <t>19" nap.panel 8x230V,3m kabel,vypínač,přep.och.,tep.pojistka</t>
  </si>
  <si>
    <t>19" vyvaz.kovový panel,5x velké kovové oko, 1U, barva šedá</t>
  </si>
  <si>
    <t>Měření optické kabeláže, vyhotovení měřícího protokolu</t>
  </si>
  <si>
    <t>Měření metalické kabeláže, vyhotovení měřícího protokolu</t>
  </si>
  <si>
    <t>Doprava materiálu, zařízení staveniště (% z dodávky)</t>
  </si>
  <si>
    <t>Spínaný zdroj v kovové skříni 5A, Box B (bez AKU 2 x 17A), EN54-4</t>
  </si>
  <si>
    <t>AKU17A</t>
  </si>
  <si>
    <t>PRAFlaDur PH 120-R 3x2,5</t>
  </si>
  <si>
    <t>PRAFlaDur PH 120-R, 2x1,5</t>
  </si>
  <si>
    <t>Žlab 110x70 PVC  2 m, vč. Úchytného materiálu</t>
  </si>
  <si>
    <t xml:space="preserve">Nosník/závěs pro žlab 62/50 </t>
  </si>
  <si>
    <t>Žlab kovový 62x50, vč. Spojovacího a úchytného materiálu</t>
  </si>
  <si>
    <t>Společné kabelové trasy celkem</t>
  </si>
  <si>
    <t>Poplachový zabezpečovací systém (PZTS)</t>
  </si>
  <si>
    <t>PZTS  celkem</t>
  </si>
  <si>
    <t xml:space="preserve">CELKEM </t>
  </si>
  <si>
    <t>WiFi pristupove body</t>
  </si>
  <si>
    <t xml:space="preserve"> Aktivní prvky, WiFi, UPS</t>
  </si>
  <si>
    <t>21% DPH</t>
  </si>
  <si>
    <t>DOKUMENTACE PRO PROVÁDĚNÍ STAVBY</t>
  </si>
  <si>
    <t>REKONSTRUKCE A MODERNIZACE VELKÉHO A MALÉHO SÁLU, KARVINÁ</t>
  </si>
  <si>
    <t>UNIVERZITNÍ NÁMĚSTÍ 1934/3, 733 40 KARVINÁ</t>
  </si>
  <si>
    <t xml:space="preserve">OBJEKT "C" A "D1" </t>
  </si>
  <si>
    <t xml:space="preserve">Společné kabelové trasy </t>
  </si>
  <si>
    <t>Trubka 1240, 750N, pod omítku, vč. Zasekání</t>
  </si>
  <si>
    <t>kabel, CAT6, FTP LSOH, 500m</t>
  </si>
  <si>
    <t xml:space="preserve">Optický kabel, univ. distrib. 900µm OS2, 8 vl. těsná sek. och. </t>
  </si>
  <si>
    <t>Propojovací kabel Class E FTP, LSZH, bílý, 2,0 m</t>
  </si>
  <si>
    <t>Propojovací kabel Class E FTP, LSZH, bílý, 5,0 m</t>
  </si>
  <si>
    <t>Keystone Cat.6 FTP RJ45 Cat.6, zářez</t>
  </si>
  <si>
    <t>19" patch panel 24 x RJ45 CAT6 S/FTP černý 1U</t>
  </si>
  <si>
    <t>GRIP 2031M/30, vč. Úchytného materiálu</t>
  </si>
  <si>
    <t>PIR Antimasking det.,85°/15m,EOL rez.,st.</t>
  </si>
  <si>
    <t>Det.tříštění a řezání skla, 360°/16m,</t>
  </si>
  <si>
    <t>Sběrnicový rozšiřující modul 8 zón v plastovém krytu</t>
  </si>
  <si>
    <t xml:space="preserve">Projektová dokumentace skutečného provedení </t>
  </si>
  <si>
    <t>Položky neuvedené ve výkazu nutné pro zprovoznění dle popsaných funkčností v projektu</t>
  </si>
  <si>
    <t>Demontáž stávajících komponent, údržba a opětovná montáž</t>
  </si>
  <si>
    <t>Demontáž stávajících komponent</t>
  </si>
  <si>
    <t>Dovybavení stávajícího systému nebo úprava pro napojení sirén</t>
  </si>
  <si>
    <t>Tlačítkový hlásič na omítku (rezerva)</t>
  </si>
  <si>
    <t>Hlásič  optickokouřový s paticí (vč. rezervy)</t>
  </si>
  <si>
    <t>PRAFlaGuard P60-R 1x2x0,8</t>
  </si>
  <si>
    <t>PRAFlaCom 1x2x0,8</t>
  </si>
  <si>
    <t xml:space="preserve">Sirena s majakem </t>
  </si>
  <si>
    <t>Patch kabel SM 9/125 duplex SC/SC, 2m</t>
  </si>
  <si>
    <t>vstupní modul (pro připojení nových hlásičů do stáv. Vedení)</t>
  </si>
  <si>
    <t>výstupní modul (ovládání ozvučení v sálech)</t>
  </si>
  <si>
    <t>Externí anténa pro AP  8X5XNBD 802.11a/g/n Fixed Auto AP; Int Ant</t>
  </si>
  <si>
    <t>26.</t>
  </si>
  <si>
    <t>KONTROLNÍ ROZPOČET</t>
  </si>
  <si>
    <t>D.1.4.7 - SLABOPROUDÁ ELEKTROTECHIKA A EPS</t>
  </si>
  <si>
    <t xml:space="preserve">Položky neuvedené ve výkazu nutné pro zprovoznění dle popsaných funkčností v projektu </t>
  </si>
  <si>
    <t>22.</t>
  </si>
  <si>
    <t>Switch 48 GigE PoE 370W, 2 x 10G SFP+, LAN Base (typový standard C2960X-48LPD-L)</t>
  </si>
  <si>
    <t>Switch 24 GigE PoE 370W, 4 x 1G SFP, LAN Base (typový standard C2960X-24PD-L)</t>
  </si>
  <si>
    <t>Bezdrátový access point , 802.11ac,  PoE+;  4x4:3SS w/CleanAir; montáž na stěnu (typový standard AIR-CAP3702I-E-K9)</t>
  </si>
  <si>
    <t>Bezdrátový access point , 802.11ac,  PoE+;  4x4:3SS w/CleanAir; montáž na strop  (typový standard AIR-CAP3702I-E-K9)</t>
  </si>
  <si>
    <t>Linkový modul - 2 linky Sinteso CS1140</t>
  </si>
  <si>
    <t>Propojovací kabel, 10žilový/0,8m s příslušenstvím</t>
  </si>
  <si>
    <t>Syst. svorkovnicový blok 2x20 svorek</t>
  </si>
  <si>
    <t>11.</t>
  </si>
  <si>
    <t>12.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</si>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</sst>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-* #,##0.000\ &quot;Kč&quot;_-;\-* #,##0.000\ &quot;Kč&quot;_-;_-* &quot;-&quot;??\ &quot;Kč&quot;_-;_-@_-"/>
    <numFmt numFmtId="169" formatCode="d/m/yy;@"/>
    <numFmt numFmtId="170" formatCode="[$€-2]\ #\ ##,000_);[Red]\([$€-2]\ #\ ##,000\)"/>
    <numFmt numFmtId="171" formatCode="#,##0\ &quot;Kč&quot;"/>
    <numFmt numFmtId="172" formatCode="#,##0.00&quot; Kč&quot;"/>
    <numFmt numFmtId="173" formatCode="&quot; &quot;#,##0.00&quot; &quot;[$Kč]&quot; &quot;;&quot;-&quot;#,##0.00&quot; &quot;[$Kč]&quot; &quot;;&quot; -&quot;00&quot; &quot;[$Kč]&quot; &quot;;&quot; &quot;@&quot; &quot;"/>
    <numFmt numFmtId="174" formatCode="_(#,##0&quot;.&quot;_);;;_(@_)"/>
    <numFmt numFmtId="175" formatCode="#,##0.00\ _K_č"/>
    <numFmt numFmtId="176" formatCode="#,##0.00&quot; &quot;[$Kč]"/>
    <numFmt numFmtId="177" formatCode="_-* #,##0\ [$€-1]_-;\-* #,##0\ [$€-1]_-;_-* &quot;-&quot;\ [$€-1]_-;_-@_-"/>
    <numFmt numFmtId="178" formatCode="_(&quot;Kč&quot;* #,##0.00_);_(&quot;Kč&quot;* \(#,##0.00\);_(&quot;Kč&quot;* &quot;-&quot;??_);_(@_)"/>
    <numFmt numFmtId="179" formatCode="_-* #,##0.00\ [$Kč-405]_-;\-* #,##0.00\ [$Kč-405]_-;_-* &quot;-&quot;??\ [$Kč-405]_-;_-@_-"/>
    <numFmt numFmtId="180" formatCode="[$€-2]\ #,##0.00_);[Red]\([$€-2]\ #,##0.00\)"/>
    <numFmt numFmtId="181" formatCode="_-[$$-409]* #,##0.00_ ;_-[$$-409]* \-#,##0.00\ ;_-[$$-409]* &quot;-&quot;??_ ;_-@_ "/>
    <numFmt numFmtId="182" formatCode="_-* #,##0.0\ &quot;Kč&quot;_-;\-* #,##0.0\ &quot;Kč&quot;_-;_-* &quot;-&quot;\ &quot;Kč&quot;_-;_-@_-"/>
    <numFmt numFmtId="183" formatCode="_-* #,##0.00\ &quot;Kč&quot;_-;\-* #,##0.00\ &quot;Kč&quot;_-;_-* &quot;-&quot;\ &quot;Kč&quot;_-;_-@_-"/>
  </numFmts>
  <fonts count="6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 Narrow"/>
      <family val="2"/>
    </font>
    <font>
      <b/>
      <sz val="12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sz val="14"/>
      <name val="Arial"/>
      <family val="2"/>
    </font>
    <font>
      <sz val="8"/>
      <name val="Arial Narrow"/>
      <family val="2"/>
    </font>
    <font>
      <sz val="10"/>
      <color indexed="10"/>
      <name val="Arial Narrow"/>
      <family val="2"/>
    </font>
    <font>
      <sz val="10"/>
      <name val="Helv"/>
      <family val="0"/>
    </font>
    <font>
      <sz val="10"/>
      <name val="Arial"/>
      <family val="2"/>
    </font>
    <font>
      <i/>
      <sz val="12"/>
      <name val="Arial Narrow"/>
      <family val="2"/>
    </font>
    <font>
      <i/>
      <sz val="10"/>
      <color indexed="10"/>
      <name val="Arial Narrow"/>
      <family val="2"/>
    </font>
    <font>
      <b/>
      <sz val="2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7" fillId="0" borderId="0">
      <alignment/>
      <protection/>
    </xf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44" fontId="4" fillId="0" borderId="0" xfId="4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42" fontId="4" fillId="0" borderId="0" xfId="39" applyNumberFormat="1" applyFont="1" applyFill="1" applyBorder="1" applyAlignment="1">
      <alignment vertical="top"/>
    </xf>
    <xf numFmtId="42" fontId="4" fillId="0" borderId="0" xfId="39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center"/>
    </xf>
    <xf numFmtId="164" fontId="9" fillId="33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 vertical="top"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 wrapText="1"/>
    </xf>
    <xf numFmtId="0" fontId="62" fillId="34" borderId="11" xfId="0" applyFont="1" applyFill="1" applyBorder="1" applyAlignment="1">
      <alignment horizontal="center" vertical="top"/>
    </xf>
    <xf numFmtId="0" fontId="63" fillId="34" borderId="11" xfId="0" applyFont="1" applyFill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164" fontId="9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right" vertical="top"/>
    </xf>
    <xf numFmtId="164" fontId="9" fillId="0" borderId="0" xfId="0" applyNumberFormat="1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33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9" fillId="0" borderId="0" xfId="0" applyFont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center" vertical="top"/>
    </xf>
    <xf numFmtId="164" fontId="9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42" fontId="4" fillId="0" borderId="0" xfId="40" applyNumberFormat="1" applyFont="1" applyFill="1" applyBorder="1" applyAlignment="1">
      <alignment horizontal="right" vertical="top"/>
    </xf>
    <xf numFmtId="49" fontId="23" fillId="0" borderId="0" xfId="0" applyNumberFormat="1" applyFont="1" applyBorder="1" applyAlignment="1">
      <alignment horizontal="left"/>
    </xf>
    <xf numFmtId="0" fontId="6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/>
    </xf>
    <xf numFmtId="0" fontId="19" fillId="33" borderId="0" xfId="0" applyFont="1" applyFill="1" applyAlignment="1">
      <alignment/>
    </xf>
    <xf numFmtId="0" fontId="62" fillId="34" borderId="11" xfId="0" applyFont="1" applyFill="1" applyBorder="1" applyAlignment="1">
      <alignment horizontal="center" vertical="top"/>
    </xf>
    <xf numFmtId="0" fontId="63" fillId="34" borderId="11" xfId="0" applyFont="1" applyFill="1" applyBorder="1" applyAlignment="1">
      <alignment horizontal="left" vertical="top"/>
    </xf>
    <xf numFmtId="0" fontId="9" fillId="3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164" fontId="9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2" fontId="24" fillId="0" borderId="0" xfId="0" applyNumberFormat="1" applyFont="1" applyAlignment="1">
      <alignment horizontal="right" vertical="top"/>
    </xf>
    <xf numFmtId="42" fontId="4" fillId="0" borderId="0" xfId="39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42" fontId="4" fillId="0" borderId="0" xfId="4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 vertical="top"/>
    </xf>
    <xf numFmtId="164" fontId="9" fillId="0" borderId="0" xfId="0" applyNumberFormat="1" applyFont="1" applyAlignment="1">
      <alignment vertical="top"/>
    </xf>
    <xf numFmtId="0" fontId="9" fillId="0" borderId="0" xfId="0" applyFont="1" applyBorder="1" applyAlignment="1">
      <alignment vertical="top"/>
    </xf>
    <xf numFmtId="0" fontId="4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NumberFormat="1" applyFont="1" applyFill="1" applyBorder="1" applyAlignment="1">
      <alignment horizontal="center" vertical="top"/>
    </xf>
    <xf numFmtId="164" fontId="9" fillId="33" borderId="0" xfId="0" applyNumberFormat="1" applyFont="1" applyFill="1" applyBorder="1" applyAlignment="1">
      <alignment vertical="top"/>
    </xf>
    <xf numFmtId="0" fontId="18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44" fillId="34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164" fontId="9" fillId="33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183" fontId="9" fillId="0" borderId="0" xfId="0" applyNumberFormat="1" applyFont="1" applyAlignment="1">
      <alignment/>
    </xf>
    <xf numFmtId="183" fontId="9" fillId="0" borderId="12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3" fontId="9" fillId="0" borderId="0" xfId="0" applyNumberFormat="1" applyFont="1" applyAlignment="1">
      <alignment horizontal="right"/>
    </xf>
    <xf numFmtId="183" fontId="12" fillId="0" borderId="0" xfId="0" applyNumberFormat="1" applyFont="1" applyAlignment="1">
      <alignment/>
    </xf>
    <xf numFmtId="183" fontId="9" fillId="33" borderId="0" xfId="0" applyNumberFormat="1" applyFont="1" applyFill="1" applyAlignment="1">
      <alignment/>
    </xf>
    <xf numFmtId="183" fontId="22" fillId="0" borderId="0" xfId="0" applyNumberFormat="1" applyFont="1" applyAlignment="1">
      <alignment/>
    </xf>
    <xf numFmtId="0" fontId="7" fillId="0" borderId="13" xfId="0" applyFont="1" applyBorder="1" applyAlignment="1">
      <alignment vertical="top"/>
    </xf>
    <xf numFmtId="0" fontId="16" fillId="0" borderId="13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164" fontId="65" fillId="0" borderId="13" xfId="0" applyNumberFormat="1" applyFont="1" applyBorder="1" applyAlignment="1">
      <alignment horizontal="right"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52" applyFont="1" applyBorder="1" applyAlignment="1">
      <alignment vertical="top"/>
      <protection/>
    </xf>
    <xf numFmtId="0" fontId="4" fillId="0" borderId="13" xfId="0" applyFont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0" fontId="4" fillId="0" borderId="13" xfId="0" applyFont="1" applyFill="1" applyBorder="1" applyAlignment="1">
      <alignment horizontal="center" vertical="top"/>
    </xf>
    <xf numFmtId="0" fontId="4" fillId="0" borderId="13" xfId="52" applyFont="1" applyBorder="1" applyAlignment="1">
      <alignment vertical="top"/>
      <protection/>
    </xf>
    <xf numFmtId="44" fontId="4" fillId="0" borderId="13" xfId="40" applyNumberFormat="1" applyFont="1" applyFill="1" applyBorder="1" applyAlignment="1">
      <alignment horizontal="center" vertical="top"/>
    </xf>
    <xf numFmtId="164" fontId="4" fillId="0" borderId="13" xfId="0" applyNumberFormat="1" applyFont="1" applyBorder="1" applyAlignment="1">
      <alignment vertical="top"/>
    </xf>
    <xf numFmtId="0" fontId="4" fillId="0" borderId="13" xfId="52" applyFont="1" applyBorder="1" applyAlignment="1">
      <alignment wrapText="1"/>
      <protection/>
    </xf>
    <xf numFmtId="164" fontId="4" fillId="0" borderId="13" xfId="0" applyNumberFormat="1" applyFont="1" applyFill="1" applyBorder="1" applyAlignment="1">
      <alignment horizontal="center" vertical="top"/>
    </xf>
    <xf numFmtId="0" fontId="4" fillId="0" borderId="13" xfId="52" applyFont="1" applyBorder="1" applyAlignment="1">
      <alignment horizontal="center"/>
      <protection/>
    </xf>
    <xf numFmtId="44" fontId="4" fillId="0" borderId="13" xfId="40" applyFont="1" applyFill="1" applyBorder="1" applyAlignment="1">
      <alignment horizontal="right" vertical="top"/>
    </xf>
    <xf numFmtId="0" fontId="4" fillId="0" borderId="13" xfId="52" applyFont="1" applyBorder="1" applyAlignment="1">
      <alignment vertical="top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  <protection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center" vertical="top"/>
    </xf>
    <xf numFmtId="0" fontId="4" fillId="0" borderId="13" xfId="49" applyFont="1" applyBorder="1" applyAlignment="1">
      <alignment horizontal="center" vertical="top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/>
    </xf>
    <xf numFmtId="0" fontId="16" fillId="0" borderId="13" xfId="0" applyFont="1" applyFill="1" applyBorder="1" applyAlignment="1">
      <alignment vertical="top"/>
    </xf>
    <xf numFmtId="164" fontId="65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164" fontId="4" fillId="0" borderId="13" xfId="48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7" fillId="0" borderId="1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Fill="1" applyBorder="1" applyAlignment="1">
      <alignment horizontal="left" vertical="top"/>
    </xf>
    <xf numFmtId="0" fontId="4" fillId="0" borderId="13" xfId="52" applyFont="1" applyBorder="1" applyAlignment="1">
      <alignment horizontal="center" vertical="top"/>
      <protection/>
    </xf>
    <xf numFmtId="0" fontId="4" fillId="0" borderId="13" xfId="0" applyFont="1" applyFill="1" applyBorder="1" applyAlignment="1">
      <alignment horizontal="righ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/>
      <protection/>
    </xf>
    <xf numFmtId="0" fontId="4" fillId="0" borderId="14" xfId="52" applyFont="1" applyBorder="1" applyAlignment="1">
      <alignment horizontal="center" vertical="top"/>
      <protection/>
    </xf>
    <xf numFmtId="164" fontId="4" fillId="0" borderId="14" xfId="0" applyNumberFormat="1" applyFont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16" fillId="0" borderId="13" xfId="0" applyFont="1" applyBorder="1" applyAlignment="1">
      <alignment vertical="top"/>
    </xf>
    <xf numFmtId="0" fontId="7" fillId="0" borderId="13" xfId="0" applyFont="1" applyBorder="1" applyAlignment="1">
      <alignment horizontal="center" vertical="top"/>
    </xf>
    <xf numFmtId="164" fontId="65" fillId="0" borderId="13" xfId="0" applyNumberFormat="1" applyFont="1" applyBorder="1" applyAlignment="1">
      <alignment horizontal="right" vertical="top"/>
    </xf>
    <xf numFmtId="0" fontId="4" fillId="0" borderId="13" xfId="52" applyFont="1" applyBorder="1">
      <alignment/>
      <protection/>
    </xf>
    <xf numFmtId="0" fontId="8" fillId="0" borderId="13" xfId="52" applyFont="1" applyBorder="1" applyAlignment="1">
      <alignment horizontal="center"/>
      <protection/>
    </xf>
    <xf numFmtId="44" fontId="3" fillId="0" borderId="13" xfId="40" applyFont="1" applyFill="1" applyBorder="1" applyAlignment="1">
      <alignment horizontal="right" vertical="top"/>
    </xf>
    <xf numFmtId="0" fontId="4" fillId="0" borderId="13" xfId="52" applyFont="1" applyBorder="1" applyAlignment="1">
      <alignment horizontal="center"/>
      <protection/>
    </xf>
    <xf numFmtId="44" fontId="4" fillId="0" borderId="13" xfId="40" applyNumberFormat="1" applyFont="1" applyFill="1" applyBorder="1" applyAlignment="1">
      <alignment horizontal="center" vertical="top"/>
    </xf>
    <xf numFmtId="0" fontId="4" fillId="0" borderId="13" xfId="52" applyFont="1" applyBorder="1" applyAlignment="1">
      <alignment vertical="top" wrapText="1"/>
      <protection/>
    </xf>
    <xf numFmtId="0" fontId="4" fillId="0" borderId="13" xfId="0" applyFont="1" applyBorder="1" applyAlignment="1">
      <alignment vertical="top"/>
    </xf>
    <xf numFmtId="164" fontId="4" fillId="0" borderId="13" xfId="0" applyNumberFormat="1" applyFont="1" applyFill="1" applyBorder="1" applyAlignment="1">
      <alignment horizontal="left" vertical="top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4" xfId="52" applyFont="1" applyBorder="1" applyAlignment="1">
      <alignment vertical="top" wrapText="1"/>
      <protection/>
    </xf>
    <xf numFmtId="164" fontId="4" fillId="0" borderId="14" xfId="0" applyNumberFormat="1" applyFont="1" applyBorder="1" applyAlignment="1">
      <alignment vertical="top"/>
    </xf>
    <xf numFmtId="0" fontId="4" fillId="0" borderId="14" xfId="0" applyFont="1" applyFill="1" applyBorder="1" applyAlignment="1">
      <alignment horizontal="left" vertical="top"/>
    </xf>
    <xf numFmtId="0" fontId="7" fillId="0" borderId="15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164" fontId="65" fillId="0" borderId="15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/>
    </xf>
    <xf numFmtId="0" fontId="1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164" fontId="65" fillId="0" borderId="15" xfId="0" applyNumberFormat="1" applyFont="1" applyBorder="1" applyAlignment="1">
      <alignment horizontal="right" vertical="top"/>
    </xf>
    <xf numFmtId="0" fontId="16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164" fontId="20" fillId="0" borderId="13" xfId="0" applyNumberFormat="1" applyFont="1" applyBorder="1" applyAlignment="1">
      <alignment horizontal="right"/>
    </xf>
    <xf numFmtId="164" fontId="4" fillId="0" borderId="13" xfId="0" applyNumberFormat="1" applyFont="1" applyFill="1" applyBorder="1" applyAlignment="1">
      <alignment horizontal="center" vertical="top"/>
    </xf>
    <xf numFmtId="0" fontId="4" fillId="0" borderId="13" xfId="52" applyFont="1" applyBorder="1" applyAlignment="1">
      <alignment wrapText="1"/>
      <protection/>
    </xf>
    <xf numFmtId="44" fontId="4" fillId="0" borderId="13" xfId="40" applyFont="1" applyFill="1" applyBorder="1" applyAlignment="1">
      <alignment horizontal="right" vertical="top"/>
    </xf>
    <xf numFmtId="0" fontId="4" fillId="0" borderId="13" xfId="0" applyFont="1" applyBorder="1" applyAlignment="1">
      <alignment/>
    </xf>
    <xf numFmtId="0" fontId="16" fillId="0" borderId="13" xfId="0" applyFont="1" applyFill="1" applyBorder="1" applyAlignment="1">
      <alignment horizontal="center" vertical="top"/>
    </xf>
    <xf numFmtId="44" fontId="4" fillId="0" borderId="13" xfId="40" applyFont="1" applyFill="1" applyBorder="1" applyAlignment="1">
      <alignment horizontal="right"/>
    </xf>
    <xf numFmtId="0" fontId="6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44" fontId="4" fillId="0" borderId="13" xfId="4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right" vertical="top"/>
    </xf>
    <xf numFmtId="0" fontId="7" fillId="0" borderId="15" xfId="0" applyFont="1" applyBorder="1" applyAlignment="1">
      <alignment/>
    </xf>
    <xf numFmtId="0" fontId="16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64" fontId="20" fillId="0" borderId="15" xfId="0" applyNumberFormat="1" applyFont="1" applyBorder="1" applyAlignment="1">
      <alignment horizontal="right"/>
    </xf>
    <xf numFmtId="0" fontId="16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right" vertical="top"/>
    </xf>
    <xf numFmtId="164" fontId="4" fillId="0" borderId="13" xfId="0" applyNumberFormat="1" applyFont="1" applyFill="1" applyBorder="1" applyAlignment="1">
      <alignment horizontal="center" vertical="top" wrapText="1"/>
    </xf>
    <xf numFmtId="44" fontId="4" fillId="0" borderId="13" xfId="0" applyNumberFormat="1" applyFont="1" applyFill="1" applyBorder="1" applyAlignment="1">
      <alignment horizontal="center" vertical="top"/>
    </xf>
    <xf numFmtId="44" fontId="4" fillId="0" borderId="13" xfId="0" applyNumberFormat="1" applyFont="1" applyFill="1" applyBorder="1" applyAlignment="1">
      <alignment horizontal="right" vertical="top"/>
    </xf>
    <xf numFmtId="164" fontId="4" fillId="0" borderId="13" xfId="0" applyNumberFormat="1" applyFont="1" applyBorder="1" applyAlignment="1">
      <alignment horizontal="right" vertical="top"/>
    </xf>
    <xf numFmtId="0" fontId="4" fillId="0" borderId="15" xfId="0" applyFont="1" applyBorder="1" applyAlignment="1">
      <alignment vertical="top"/>
    </xf>
    <xf numFmtId="0" fontId="16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right" vertical="top"/>
    </xf>
    <xf numFmtId="164" fontId="7" fillId="0" borderId="15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 wrapText="1"/>
    </xf>
    <xf numFmtId="164" fontId="4" fillId="0" borderId="14" xfId="48" applyNumberFormat="1" applyFont="1" applyFill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2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34" borderId="11" xfId="0" applyFont="1" applyFill="1" applyBorder="1" applyAlignment="1">
      <alignment horizontal="center" vertical="top" wrapText="1"/>
    </xf>
    <xf numFmtId="0" fontId="44" fillId="34" borderId="11" xfId="0" applyFont="1" applyFill="1" applyBorder="1" applyAlignment="1">
      <alignment horizontal="center" vertical="top" wrapText="1"/>
    </xf>
    <xf numFmtId="164" fontId="9" fillId="0" borderId="0" xfId="0" applyNumberFormat="1" applyFont="1" applyAlignment="1">
      <alignment horizontal="right" vertical="top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10 2" xfId="40"/>
    <cellStyle name="měny 4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6 2 2" xfId="49"/>
    <cellStyle name="normální 2" xfId="50"/>
    <cellStyle name="normální 2 2" xfId="51"/>
    <cellStyle name="normální 3" xfId="52"/>
    <cellStyle name="Poznámka" xfId="53"/>
    <cellStyle name="Percent" xfId="54"/>
    <cellStyle name="Propojená buňka" xfId="55"/>
    <cellStyle name="Followed Hyperlink" xfId="56"/>
    <cellStyle name="Správně" xfId="57"/>
    <cellStyle name="Styl 1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">
    <dxf>
      <font>
        <b/>
        <i val="0"/>
        <color indexed="10"/>
      </font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4">
      <selection activeCell="A1" sqref="A1"/>
    </sheetView>
  </sheetViews>
  <sheetFormatPr defaultColWidth="9.00390625" defaultRowHeight="12.75"/>
  <cols>
    <col min="1" max="1" width="11.875" style="1" customWidth="1"/>
    <col min="2" max="2" width="67.75390625" style="1" customWidth="1"/>
    <col min="3" max="3" width="14.375" style="8" customWidth="1"/>
    <col min="4" max="5" width="9.125" style="1" customWidth="1"/>
    <col min="6" max="6" width="9.875" style="1" customWidth="1"/>
    <col min="7" max="7" width="9.125" style="1" customWidth="1"/>
    <col min="8" max="8" width="17.25390625" style="1" customWidth="1"/>
    <col min="9" max="16384" width="9.125" style="1" customWidth="1"/>
  </cols>
  <sheetData>
    <row r="1" ht="21.75" customHeight="1"/>
    <row r="2" spans="1:3" s="10" customFormat="1" ht="34.5" customHeight="1">
      <c r="A2" s="66" t="s">
        <v>51</v>
      </c>
      <c r="B2" s="65" t="s">
        <v>119</v>
      </c>
      <c r="C2" s="15"/>
    </row>
    <row r="3" spans="1:3" s="10" customFormat="1" ht="15.75" customHeight="1">
      <c r="A3" s="32" t="s">
        <v>52</v>
      </c>
      <c r="B3" s="106" t="s">
        <v>120</v>
      </c>
      <c r="C3" s="16"/>
    </row>
    <row r="4" spans="1:3" s="10" customFormat="1" ht="33" customHeight="1">
      <c r="A4" s="32" t="s">
        <v>53</v>
      </c>
      <c r="B4" s="18" t="s">
        <v>118</v>
      </c>
      <c r="C4" s="11"/>
    </row>
    <row r="5" ht="15.75">
      <c r="A5" s="12"/>
    </row>
    <row r="6" spans="1:3" s="10" customFormat="1" ht="33" customHeight="1">
      <c r="A6" s="32" t="s">
        <v>54</v>
      </c>
      <c r="B6" s="30" t="s">
        <v>121</v>
      </c>
      <c r="C6" s="15"/>
    </row>
    <row r="7" spans="1:3" s="10" customFormat="1" ht="33" customHeight="1">
      <c r="A7" s="32"/>
      <c r="B7" s="30"/>
      <c r="C7" s="15"/>
    </row>
    <row r="8" spans="1:3" s="10" customFormat="1" ht="15.75" customHeight="1">
      <c r="A8" s="32" t="s">
        <v>55</v>
      </c>
      <c r="B8" s="112" t="s">
        <v>150</v>
      </c>
      <c r="C8" s="16"/>
    </row>
    <row r="9" ht="15.75">
      <c r="A9" s="12"/>
    </row>
    <row r="10" ht="15.75">
      <c r="A10" s="12"/>
    </row>
    <row r="11" spans="1:3" ht="25.5">
      <c r="A11" s="233" t="s">
        <v>149</v>
      </c>
      <c r="B11" s="234"/>
      <c r="C11" s="234"/>
    </row>
    <row r="12" spans="1:3" ht="15.75">
      <c r="A12" s="9"/>
      <c r="B12" s="12"/>
      <c r="C12" s="17"/>
    </row>
    <row r="13" spans="1:3" ht="18">
      <c r="A13" s="9"/>
      <c r="B13" s="232" t="s">
        <v>56</v>
      </c>
      <c r="C13" s="232"/>
    </row>
    <row r="14" spans="1:3" ht="15.75">
      <c r="A14" s="9"/>
      <c r="B14" s="12"/>
      <c r="C14" s="17"/>
    </row>
    <row r="15" spans="1:3" ht="12.75">
      <c r="A15" s="9"/>
      <c r="B15" s="9"/>
      <c r="C15" s="17"/>
    </row>
    <row r="16" spans="1:3" ht="14.25" thickBot="1">
      <c r="A16" s="5" t="s">
        <v>13</v>
      </c>
      <c r="B16" s="4" t="s">
        <v>8</v>
      </c>
      <c r="C16" s="6" t="s">
        <v>3</v>
      </c>
    </row>
    <row r="17" spans="1:3" ht="16.5" thickTop="1">
      <c r="A17" s="3" t="s">
        <v>14</v>
      </c>
      <c r="B17" s="13" t="s">
        <v>122</v>
      </c>
      <c r="C17" s="113">
        <f>'Kabelové trasy'!G20</f>
        <v>0</v>
      </c>
    </row>
    <row r="18" spans="1:3" ht="15.75">
      <c r="A18" s="3" t="s">
        <v>36</v>
      </c>
      <c r="B18" s="13" t="s">
        <v>25</v>
      </c>
      <c r="C18" s="113">
        <f>LAN!G48</f>
        <v>0</v>
      </c>
    </row>
    <row r="19" spans="1:3" ht="15.75">
      <c r="A19" s="3" t="s">
        <v>37</v>
      </c>
      <c r="B19" s="13" t="s">
        <v>112</v>
      </c>
      <c r="C19" s="113">
        <f>EZS!G29</f>
        <v>0</v>
      </c>
    </row>
    <row r="20" spans="1:4" ht="15.75">
      <c r="A20" s="107" t="s">
        <v>38</v>
      </c>
      <c r="B20" s="108" t="s">
        <v>26</v>
      </c>
      <c r="C20" s="114">
        <f>EPS!G41</f>
        <v>0</v>
      </c>
      <c r="D20" s="10"/>
    </row>
    <row r="21" spans="2:3" ht="15.75">
      <c r="B21" s="2"/>
      <c r="C21" s="115"/>
    </row>
    <row r="22" spans="1:3" ht="15.75">
      <c r="A22" s="7"/>
      <c r="B22" s="29" t="s">
        <v>57</v>
      </c>
      <c r="C22" s="116">
        <f>SUM(C18:C21)</f>
        <v>0</v>
      </c>
    </row>
    <row r="23" spans="1:3" ht="12.75">
      <c r="A23" s="7"/>
      <c r="B23" s="7" t="s">
        <v>117</v>
      </c>
      <c r="C23" s="117">
        <f>SUM(C22*0.25)</f>
        <v>0</v>
      </c>
    </row>
    <row r="24" spans="1:3" ht="15.75">
      <c r="A24" s="37"/>
      <c r="B24" s="76" t="s">
        <v>114</v>
      </c>
      <c r="C24" s="118">
        <f>SUM(C22:C23)</f>
        <v>0</v>
      </c>
    </row>
    <row r="27" spans="1:3" s="32" customFormat="1" ht="13.5">
      <c r="A27" s="32" t="s">
        <v>1</v>
      </c>
      <c r="B27" s="33">
        <v>42541</v>
      </c>
      <c r="C27" s="116"/>
    </row>
    <row r="28" s="32" customFormat="1" ht="13.5">
      <c r="C28" s="34"/>
    </row>
    <row r="29" spans="1:3" s="32" customFormat="1" ht="13.5">
      <c r="A29" s="32" t="s">
        <v>0</v>
      </c>
      <c r="B29" s="32" t="s">
        <v>2</v>
      </c>
      <c r="C29" s="119"/>
    </row>
  </sheetData>
  <sheetProtection/>
  <mergeCells count="2">
    <mergeCell ref="B13:C13"/>
    <mergeCell ref="A11:C11"/>
  </mergeCells>
  <printOptions horizontalCentered="1"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zoomScalePageLayoutView="0" workbookViewId="0" topLeftCell="A1">
      <selection activeCell="B28" sqref="B28"/>
    </sheetView>
  </sheetViews>
  <sheetFormatPr defaultColWidth="8.875" defaultRowHeight="12.75"/>
  <cols>
    <col min="1" max="1" width="3.75390625" style="28" customWidth="1"/>
    <col min="2" max="2" width="79.25390625" style="28" customWidth="1"/>
    <col min="3" max="3" width="7.25390625" style="27" customWidth="1"/>
    <col min="4" max="4" width="6.75390625" style="27" customWidth="1"/>
    <col min="5" max="5" width="12.625" style="28" customWidth="1"/>
    <col min="6" max="6" width="15.625" style="28" customWidth="1"/>
    <col min="7" max="7" width="14.75390625" style="28" customWidth="1"/>
    <col min="8" max="16384" width="8.875" style="28" customWidth="1"/>
  </cols>
  <sheetData>
    <row r="1" spans="1:7" ht="12.75">
      <c r="A1" s="57"/>
      <c r="B1" s="58" t="s">
        <v>122</v>
      </c>
      <c r="C1" s="59"/>
      <c r="D1" s="59"/>
      <c r="E1" s="57"/>
      <c r="F1" s="57"/>
      <c r="G1" s="57"/>
    </row>
    <row r="2" spans="1:7" s="48" customFormat="1" ht="13.5" thickBot="1">
      <c r="A2" s="47" t="s">
        <v>4</v>
      </c>
      <c r="B2" s="47" t="s">
        <v>5</v>
      </c>
      <c r="C2" s="53" t="s">
        <v>12</v>
      </c>
      <c r="D2" s="53" t="s">
        <v>6</v>
      </c>
      <c r="E2" s="54" t="s">
        <v>7</v>
      </c>
      <c r="F2" s="54" t="s">
        <v>60</v>
      </c>
      <c r="G2" s="54" t="s">
        <v>61</v>
      </c>
    </row>
    <row r="3" spans="1:7" s="48" customFormat="1" ht="13.5" thickTop="1">
      <c r="A3" s="192"/>
      <c r="B3" s="193" t="s">
        <v>48</v>
      </c>
      <c r="C3" s="194"/>
      <c r="D3" s="194"/>
      <c r="E3" s="194"/>
      <c r="F3" s="195"/>
      <c r="G3" s="192"/>
    </row>
    <row r="4" spans="1:7" s="75" customFormat="1" ht="12.75" customHeight="1">
      <c r="A4" s="124" t="s">
        <v>14</v>
      </c>
      <c r="B4" s="174" t="s">
        <v>110</v>
      </c>
      <c r="C4" s="175" t="s">
        <v>10</v>
      </c>
      <c r="D4" s="175">
        <v>100</v>
      </c>
      <c r="E4" s="127"/>
      <c r="F4" s="176"/>
      <c r="G4" s="127">
        <f>SUM(F4*0.5)</f>
        <v>0</v>
      </c>
    </row>
    <row r="5" spans="1:7" s="75" customFormat="1" ht="12.75" customHeight="1">
      <c r="A5" s="124" t="s">
        <v>36</v>
      </c>
      <c r="B5" s="174" t="s">
        <v>109</v>
      </c>
      <c r="C5" s="175" t="s">
        <v>10</v>
      </c>
      <c r="D5" s="175">
        <v>100</v>
      </c>
      <c r="E5" s="127"/>
      <c r="F5" s="176"/>
      <c r="G5" s="127">
        <f>SUM(F5*0.5)</f>
        <v>0</v>
      </c>
    </row>
    <row r="6" spans="1:7" s="22" customFormat="1" ht="12.75">
      <c r="A6" s="124" t="s">
        <v>37</v>
      </c>
      <c r="B6" s="174" t="s">
        <v>91</v>
      </c>
      <c r="C6" s="177" t="s">
        <v>10</v>
      </c>
      <c r="D6" s="177">
        <v>40</v>
      </c>
      <c r="E6" s="127"/>
      <c r="F6" s="178"/>
      <c r="G6" s="127">
        <f>SUM(F6*0.55)</f>
        <v>0</v>
      </c>
    </row>
    <row r="7" spans="1:7" s="22" customFormat="1" ht="12.75">
      <c r="A7" s="124" t="s">
        <v>38</v>
      </c>
      <c r="B7" s="174" t="s">
        <v>92</v>
      </c>
      <c r="C7" s="177" t="s">
        <v>10</v>
      </c>
      <c r="D7" s="177">
        <v>40</v>
      </c>
      <c r="E7" s="127"/>
      <c r="F7" s="178"/>
      <c r="G7" s="127">
        <f>SUM(F7*0.55)</f>
        <v>0</v>
      </c>
    </row>
    <row r="8" spans="1:7" s="22" customFormat="1" ht="12.75">
      <c r="A8" s="124" t="s">
        <v>39</v>
      </c>
      <c r="B8" s="174" t="s">
        <v>93</v>
      </c>
      <c r="C8" s="177" t="s">
        <v>10</v>
      </c>
      <c r="D8" s="177">
        <v>100</v>
      </c>
      <c r="E8" s="127"/>
      <c r="F8" s="178"/>
      <c r="G8" s="127">
        <f>SUM(F8*0.55)</f>
        <v>0</v>
      </c>
    </row>
    <row r="9" spans="1:7" s="22" customFormat="1" ht="12.75">
      <c r="A9" s="124" t="s">
        <v>40</v>
      </c>
      <c r="B9" s="179" t="s">
        <v>108</v>
      </c>
      <c r="C9" s="124" t="s">
        <v>10</v>
      </c>
      <c r="D9" s="126">
        <v>20</v>
      </c>
      <c r="E9" s="127"/>
      <c r="F9" s="127"/>
      <c r="G9" s="127">
        <f>SUM(F9*0.45)</f>
        <v>0</v>
      </c>
    </row>
    <row r="10" spans="1:7" s="22" customFormat="1" ht="12.75">
      <c r="A10" s="124" t="s">
        <v>41</v>
      </c>
      <c r="B10" s="179" t="s">
        <v>69</v>
      </c>
      <c r="C10" s="124" t="s">
        <v>10</v>
      </c>
      <c r="D10" s="126">
        <v>20</v>
      </c>
      <c r="E10" s="127"/>
      <c r="F10" s="127"/>
      <c r="G10" s="127">
        <f>SUM(F10*0.45)</f>
        <v>0</v>
      </c>
    </row>
    <row r="11" spans="1:7" s="22" customFormat="1" ht="12.75">
      <c r="A11" s="124" t="s">
        <v>42</v>
      </c>
      <c r="B11" s="125" t="s">
        <v>59</v>
      </c>
      <c r="C11" s="126" t="s">
        <v>9</v>
      </c>
      <c r="D11" s="124">
        <v>3</v>
      </c>
      <c r="E11" s="127"/>
      <c r="F11" s="127"/>
      <c r="G11" s="127">
        <f>SUM(F11*0.45)</f>
        <v>0</v>
      </c>
    </row>
    <row r="12" spans="1:7" s="22" customFormat="1" ht="12.75">
      <c r="A12" s="124" t="s">
        <v>43</v>
      </c>
      <c r="B12" s="125" t="s">
        <v>70</v>
      </c>
      <c r="C12" s="124" t="s">
        <v>63</v>
      </c>
      <c r="D12" s="124">
        <v>5</v>
      </c>
      <c r="E12" s="127"/>
      <c r="F12" s="127"/>
      <c r="G12" s="127">
        <f>SUM(F12*0.45)</f>
        <v>0</v>
      </c>
    </row>
    <row r="13" spans="1:9" ht="12.75">
      <c r="A13" s="180"/>
      <c r="B13" s="171" t="s">
        <v>64</v>
      </c>
      <c r="C13" s="126"/>
      <c r="D13" s="124"/>
      <c r="E13" s="127"/>
      <c r="F13" s="173"/>
      <c r="G13" s="127"/>
      <c r="I13" s="67"/>
    </row>
    <row r="14" spans="1:9" s="48" customFormat="1" ht="12.75">
      <c r="A14" s="124" t="s">
        <v>44</v>
      </c>
      <c r="B14" s="156" t="s">
        <v>33</v>
      </c>
      <c r="C14" s="126" t="s">
        <v>34</v>
      </c>
      <c r="D14" s="126">
        <v>16</v>
      </c>
      <c r="E14" s="127"/>
      <c r="F14" s="158"/>
      <c r="G14" s="127">
        <f>SUM(D14*E14)</f>
        <v>0</v>
      </c>
      <c r="I14" s="67"/>
    </row>
    <row r="15" spans="1:10" ht="12.75">
      <c r="A15" s="124" t="s">
        <v>46</v>
      </c>
      <c r="B15" s="181" t="s">
        <v>65</v>
      </c>
      <c r="C15" s="126" t="s">
        <v>34</v>
      </c>
      <c r="D15" s="126">
        <v>16</v>
      </c>
      <c r="E15" s="127"/>
      <c r="F15" s="126"/>
      <c r="G15" s="127">
        <f>SUM(D15*E15)</f>
        <v>0</v>
      </c>
      <c r="H15" s="68"/>
      <c r="I15" s="68"/>
      <c r="J15" s="26"/>
    </row>
    <row r="16" spans="1:7" ht="12.75">
      <c r="A16" s="124" t="s">
        <v>47</v>
      </c>
      <c r="B16" s="156" t="s">
        <v>73</v>
      </c>
      <c r="C16" s="161" t="s">
        <v>63</v>
      </c>
      <c r="D16" s="161">
        <v>5</v>
      </c>
      <c r="E16" s="127"/>
      <c r="F16" s="180"/>
      <c r="G16" s="127">
        <f>SUM(D16*E16)</f>
        <v>0</v>
      </c>
    </row>
    <row r="17" spans="1:248" ht="13.5" thickBot="1">
      <c r="A17" s="184">
        <v>13</v>
      </c>
      <c r="B17" s="185" t="s">
        <v>103</v>
      </c>
      <c r="C17" s="168" t="s">
        <v>63</v>
      </c>
      <c r="D17" s="168">
        <v>4</v>
      </c>
      <c r="E17" s="186"/>
      <c r="F17" s="187"/>
      <c r="G17" s="186">
        <f>SUM(D17*E17)</f>
        <v>0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</row>
    <row r="18" spans="1:7" ht="12.75">
      <c r="A18" s="182"/>
      <c r="B18" s="60" t="s">
        <v>3</v>
      </c>
      <c r="C18" s="183"/>
      <c r="D18" s="183"/>
      <c r="E18" s="182"/>
      <c r="F18" s="51">
        <f>SUM(F4:F12)</f>
        <v>0</v>
      </c>
      <c r="G18" s="55">
        <f>SUM(G4:G17)</f>
        <v>0</v>
      </c>
    </row>
    <row r="19" spans="2:6" s="49" customFormat="1" ht="12.75">
      <c r="B19" s="60"/>
      <c r="C19" s="56"/>
      <c r="D19" s="56"/>
      <c r="F19" s="51"/>
    </row>
    <row r="20" spans="1:7" s="49" customFormat="1" ht="12.75">
      <c r="A20" s="61"/>
      <c r="B20" s="62" t="s">
        <v>111</v>
      </c>
      <c r="C20" s="63"/>
      <c r="D20" s="63"/>
      <c r="E20" s="61"/>
      <c r="F20" s="64"/>
      <c r="G20" s="64">
        <f>SUM(F18:G18)</f>
        <v>0</v>
      </c>
    </row>
  </sheetData>
  <sheetProtection/>
  <conditionalFormatting sqref="D17 J6:K8 J4:J5">
    <cfRule type="cellIs" priority="4" dxfId="6" operator="lessThan" stopIfTrue="1">
      <formula>$A$1</formula>
    </cfRule>
  </conditionalFormatting>
  <conditionalFormatting sqref="K6:K8">
    <cfRule type="cellIs" priority="3" dxfId="6" operator="lessThan" stopIfTrue="1">
      <formula>#REF!</formula>
    </cfRule>
  </conditionalFormatting>
  <printOptions horizontalCentered="1"/>
  <pageMargins left="0.5118110236220472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1"/>
  <sheetViews>
    <sheetView tabSelected="1" zoomScalePageLayoutView="0" workbookViewId="0" topLeftCell="A1">
      <selection activeCell="G16" sqref="G16"/>
    </sheetView>
  </sheetViews>
  <sheetFormatPr defaultColWidth="8.875" defaultRowHeight="12.75"/>
  <cols>
    <col min="1" max="1" width="3.75390625" style="80" customWidth="1"/>
    <col min="2" max="2" width="77.875" style="80" customWidth="1"/>
    <col min="3" max="3" width="8.125" style="89" customWidth="1"/>
    <col min="4" max="4" width="7.625" style="89" customWidth="1"/>
    <col min="5" max="5" width="12.25390625" style="80" customWidth="1"/>
    <col min="6" max="6" width="14.625" style="80" customWidth="1"/>
    <col min="7" max="7" width="13.625" style="80" customWidth="1"/>
    <col min="8" max="8" width="15.125" style="80" customWidth="1"/>
    <col min="9" max="9" width="35.75390625" style="80" customWidth="1"/>
    <col min="10" max="16384" width="8.875" style="80" customWidth="1"/>
  </cols>
  <sheetData>
    <row r="1" spans="1:7" ht="12.75">
      <c r="A1" s="77"/>
      <c r="B1" s="78" t="s">
        <v>90</v>
      </c>
      <c r="C1" s="77"/>
      <c r="D1" s="77"/>
      <c r="E1" s="235"/>
      <c r="F1" s="235"/>
      <c r="G1" s="79"/>
    </row>
    <row r="2" spans="1:7" s="84" customFormat="1" ht="13.5" thickBot="1">
      <c r="A2" s="82" t="s">
        <v>4</v>
      </c>
      <c r="B2" s="82" t="s">
        <v>5</v>
      </c>
      <c r="C2" s="81" t="s">
        <v>12</v>
      </c>
      <c r="D2" s="81" t="s">
        <v>6</v>
      </c>
      <c r="E2" s="83" t="s">
        <v>7</v>
      </c>
      <c r="F2" s="83" t="s">
        <v>60</v>
      </c>
      <c r="G2" s="83" t="s">
        <v>61</v>
      </c>
    </row>
    <row r="3" spans="1:7" s="84" customFormat="1" ht="13.5" thickTop="1">
      <c r="A3" s="188"/>
      <c r="B3" s="189" t="s">
        <v>48</v>
      </c>
      <c r="C3" s="190"/>
      <c r="D3" s="190"/>
      <c r="E3" s="190"/>
      <c r="F3" s="191"/>
      <c r="G3" s="188"/>
    </row>
    <row r="4" spans="1:7" s="28" customFormat="1" ht="12.75">
      <c r="A4" s="124" t="s">
        <v>14</v>
      </c>
      <c r="B4" s="125" t="s">
        <v>58</v>
      </c>
      <c r="C4" s="126" t="s">
        <v>9</v>
      </c>
      <c r="D4" s="126">
        <v>27</v>
      </c>
      <c r="E4" s="127"/>
      <c r="F4" s="127"/>
      <c r="G4" s="127">
        <f>SUM(F4*0.45)</f>
        <v>0</v>
      </c>
    </row>
    <row r="5" spans="1:7" s="28" customFormat="1" ht="12.75">
      <c r="A5" s="124" t="s">
        <v>36</v>
      </c>
      <c r="B5" s="125" t="s">
        <v>66</v>
      </c>
      <c r="C5" s="126" t="s">
        <v>9</v>
      </c>
      <c r="D5" s="126">
        <v>25</v>
      </c>
      <c r="E5" s="127"/>
      <c r="F5" s="127"/>
      <c r="G5" s="127">
        <f>SUM(F5*2)</f>
        <v>0</v>
      </c>
    </row>
    <row r="6" spans="1:7" s="87" customFormat="1" ht="12.75">
      <c r="A6" s="128" t="s">
        <v>40</v>
      </c>
      <c r="B6" s="129" t="s">
        <v>130</v>
      </c>
      <c r="C6" s="128" t="s">
        <v>9</v>
      </c>
      <c r="D6" s="128">
        <v>200</v>
      </c>
      <c r="E6" s="130"/>
      <c r="F6" s="131"/>
      <c r="G6" s="131">
        <f>SUM(F6*0.55)</f>
        <v>0</v>
      </c>
    </row>
    <row r="7" spans="1:7" s="92" customFormat="1" ht="12.75">
      <c r="A7" s="124" t="s">
        <v>37</v>
      </c>
      <c r="B7" s="132" t="s">
        <v>85</v>
      </c>
      <c r="C7" s="133" t="s">
        <v>10</v>
      </c>
      <c r="D7" s="134">
        <v>20</v>
      </c>
      <c r="E7" s="135"/>
      <c r="F7" s="135"/>
      <c r="G7" s="131">
        <f>SUM(F7*0.5)</f>
        <v>0</v>
      </c>
    </row>
    <row r="8" spans="1:7" s="87" customFormat="1" ht="12.75">
      <c r="A8" s="124" t="s">
        <v>38</v>
      </c>
      <c r="B8" s="129" t="s">
        <v>123</v>
      </c>
      <c r="C8" s="128" t="s">
        <v>10</v>
      </c>
      <c r="D8" s="128">
        <v>20</v>
      </c>
      <c r="E8" s="130"/>
      <c r="F8" s="130"/>
      <c r="G8" s="131">
        <f>SUM(F8*2)</f>
        <v>0</v>
      </c>
    </row>
    <row r="9" spans="1:7" s="22" customFormat="1" ht="12.75">
      <c r="A9" s="124" t="s">
        <v>39</v>
      </c>
      <c r="B9" s="125" t="s">
        <v>59</v>
      </c>
      <c r="C9" s="126" t="s">
        <v>9</v>
      </c>
      <c r="D9" s="124">
        <v>3</v>
      </c>
      <c r="E9" s="127"/>
      <c r="F9" s="127"/>
      <c r="G9" s="127">
        <f>SUM(F9*0.45)</f>
        <v>0</v>
      </c>
    </row>
    <row r="10" spans="1:7" s="86" customFormat="1" ht="12.75">
      <c r="A10" s="124" t="s">
        <v>40</v>
      </c>
      <c r="B10" s="129" t="s">
        <v>70</v>
      </c>
      <c r="C10" s="128" t="s">
        <v>63</v>
      </c>
      <c r="D10" s="128">
        <v>5</v>
      </c>
      <c r="E10" s="131"/>
      <c r="F10" s="131"/>
      <c r="G10" s="131">
        <f>SUM(F10*0.45)</f>
        <v>0</v>
      </c>
    </row>
    <row r="11" spans="1:7" s="84" customFormat="1" ht="12.75">
      <c r="A11" s="120"/>
      <c r="B11" s="121" t="s">
        <v>27</v>
      </c>
      <c r="C11" s="122"/>
      <c r="D11" s="122"/>
      <c r="E11" s="130"/>
      <c r="F11" s="123"/>
      <c r="G11" s="131"/>
    </row>
    <row r="12" spans="1:7" s="87" customFormat="1" ht="12.75">
      <c r="A12" s="128" t="s">
        <v>41</v>
      </c>
      <c r="B12" s="136" t="s">
        <v>124</v>
      </c>
      <c r="C12" s="128" t="s">
        <v>10</v>
      </c>
      <c r="D12" s="137">
        <v>10000</v>
      </c>
      <c r="E12" s="130"/>
      <c r="F12" s="130"/>
      <c r="G12" s="131">
        <f>SUM(F12*0.45)</f>
        <v>0</v>
      </c>
    </row>
    <row r="13" spans="1:7" s="87" customFormat="1" ht="12.75">
      <c r="A13" s="128" t="s">
        <v>42</v>
      </c>
      <c r="B13" s="136" t="s">
        <v>125</v>
      </c>
      <c r="C13" s="128" t="s">
        <v>10</v>
      </c>
      <c r="D13" s="138">
        <v>200</v>
      </c>
      <c r="E13" s="130"/>
      <c r="F13" s="130"/>
      <c r="G13" s="131">
        <f>SUM(F13*0.45)</f>
        <v>0</v>
      </c>
    </row>
    <row r="14" spans="1:7" s="87" customFormat="1" ht="12.75">
      <c r="A14" s="128" t="s">
        <v>43</v>
      </c>
      <c r="B14" s="136" t="s">
        <v>126</v>
      </c>
      <c r="C14" s="128" t="s">
        <v>9</v>
      </c>
      <c r="D14" s="138">
        <v>32</v>
      </c>
      <c r="E14" s="130"/>
      <c r="F14" s="130"/>
      <c r="G14" s="131"/>
    </row>
    <row r="15" spans="1:7" s="87" customFormat="1" ht="12.75">
      <c r="A15" s="128" t="s">
        <v>44</v>
      </c>
      <c r="B15" s="136" t="s">
        <v>127</v>
      </c>
      <c r="C15" s="128" t="s">
        <v>9</v>
      </c>
      <c r="D15" s="138">
        <v>32</v>
      </c>
      <c r="E15" s="130"/>
      <c r="F15" s="130"/>
      <c r="G15" s="131"/>
    </row>
    <row r="16" spans="1:7" ht="12.75">
      <c r="A16" s="128" t="s">
        <v>46</v>
      </c>
      <c r="B16" s="136" t="s">
        <v>94</v>
      </c>
      <c r="C16" s="128" t="s">
        <v>9</v>
      </c>
      <c r="D16" s="138">
        <v>16</v>
      </c>
      <c r="E16" s="130"/>
      <c r="F16" s="130"/>
      <c r="G16" s="131">
        <f>SUM(F16*0.45)</f>
        <v>0</v>
      </c>
    </row>
    <row r="17" spans="1:7" ht="12.75">
      <c r="A17" s="128" t="s">
        <v>47</v>
      </c>
      <c r="B17" s="136" t="s">
        <v>144</v>
      </c>
      <c r="C17" s="128" t="s">
        <v>9</v>
      </c>
      <c r="D17" s="138">
        <v>2</v>
      </c>
      <c r="E17" s="130"/>
      <c r="F17" s="130"/>
      <c r="G17" s="131"/>
    </row>
    <row r="18" spans="1:7" ht="12.75">
      <c r="A18" s="139"/>
      <c r="B18" s="121" t="s">
        <v>29</v>
      </c>
      <c r="C18" s="140"/>
      <c r="D18" s="140"/>
      <c r="E18" s="130"/>
      <c r="F18" s="123"/>
      <c r="G18" s="131"/>
    </row>
    <row r="19" spans="1:7" s="84" customFormat="1" ht="12.75">
      <c r="A19" s="128" t="s">
        <v>15</v>
      </c>
      <c r="B19" s="129" t="s">
        <v>95</v>
      </c>
      <c r="C19" s="141" t="s">
        <v>9</v>
      </c>
      <c r="D19" s="141">
        <v>24</v>
      </c>
      <c r="E19" s="130"/>
      <c r="F19" s="131"/>
      <c r="G19" s="131">
        <f>SUM(F19*0.45)</f>
        <v>0</v>
      </c>
    </row>
    <row r="20" spans="1:7" ht="12.75">
      <c r="A20" s="128" t="s">
        <v>16</v>
      </c>
      <c r="B20" s="129" t="s">
        <v>96</v>
      </c>
      <c r="C20" s="137" t="s">
        <v>9</v>
      </c>
      <c r="D20" s="137">
        <v>7</v>
      </c>
      <c r="E20" s="130"/>
      <c r="F20" s="131"/>
      <c r="G20" s="131">
        <f>SUM(F20*0.45)</f>
        <v>0</v>
      </c>
    </row>
    <row r="21" spans="1:7" s="84" customFormat="1" ht="12.75">
      <c r="A21" s="128" t="s">
        <v>17</v>
      </c>
      <c r="B21" s="129" t="s">
        <v>128</v>
      </c>
      <c r="C21" s="128" t="s">
        <v>9</v>
      </c>
      <c r="D21" s="137">
        <v>62</v>
      </c>
      <c r="E21" s="130"/>
      <c r="F21" s="131"/>
      <c r="G21" s="131">
        <f>SUM(F21*0.45)</f>
        <v>0</v>
      </c>
    </row>
    <row r="22" spans="1:12" s="87" customFormat="1" ht="12.75">
      <c r="A22" s="128" t="s">
        <v>18</v>
      </c>
      <c r="B22" s="129" t="s">
        <v>97</v>
      </c>
      <c r="C22" s="128" t="s">
        <v>9</v>
      </c>
      <c r="D22" s="137">
        <v>1</v>
      </c>
      <c r="E22" s="130"/>
      <c r="F22" s="131"/>
      <c r="G22" s="131">
        <f aca="true" t="shared" si="0" ref="G22:G27">SUM(F22*0.2)</f>
        <v>0</v>
      </c>
      <c r="H22" s="93"/>
      <c r="I22" s="94"/>
      <c r="J22" s="94"/>
      <c r="K22" s="94"/>
      <c r="L22" s="94"/>
    </row>
    <row r="23" spans="1:7" ht="12.75">
      <c r="A23" s="128" t="s">
        <v>19</v>
      </c>
      <c r="B23" s="129" t="s">
        <v>98</v>
      </c>
      <c r="C23" s="140" t="s">
        <v>9</v>
      </c>
      <c r="D23" s="137">
        <v>2</v>
      </c>
      <c r="E23" s="130"/>
      <c r="F23" s="131"/>
      <c r="G23" s="131">
        <f t="shared" si="0"/>
        <v>0</v>
      </c>
    </row>
    <row r="24" spans="1:7" ht="12.75">
      <c r="A24" s="128" t="s">
        <v>20</v>
      </c>
      <c r="B24" s="129" t="s">
        <v>129</v>
      </c>
      <c r="C24" s="140" t="s">
        <v>9</v>
      </c>
      <c r="D24" s="137">
        <v>4</v>
      </c>
      <c r="E24" s="130"/>
      <c r="F24" s="131"/>
      <c r="G24" s="131">
        <f t="shared" si="0"/>
        <v>0</v>
      </c>
    </row>
    <row r="25" spans="1:7" ht="12.75">
      <c r="A25" s="128" t="s">
        <v>21</v>
      </c>
      <c r="B25" s="129" t="s">
        <v>99</v>
      </c>
      <c r="C25" s="140" t="s">
        <v>10</v>
      </c>
      <c r="D25" s="137">
        <v>1</v>
      </c>
      <c r="E25" s="130"/>
      <c r="F25" s="131"/>
      <c r="G25" s="131">
        <f t="shared" si="0"/>
        <v>0</v>
      </c>
    </row>
    <row r="26" spans="1:7" ht="12.75">
      <c r="A26" s="128" t="s">
        <v>22</v>
      </c>
      <c r="B26" s="129" t="s">
        <v>100</v>
      </c>
      <c r="C26" s="140" t="s">
        <v>9</v>
      </c>
      <c r="D26" s="137">
        <v>6</v>
      </c>
      <c r="E26" s="130"/>
      <c r="F26" s="131"/>
      <c r="G26" s="131">
        <f t="shared" si="0"/>
        <v>0</v>
      </c>
    </row>
    <row r="27" spans="1:7" ht="12.75">
      <c r="A27" s="128" t="s">
        <v>23</v>
      </c>
      <c r="B27" s="139" t="s">
        <v>71</v>
      </c>
      <c r="C27" s="128" t="s">
        <v>63</v>
      </c>
      <c r="D27" s="128">
        <v>5</v>
      </c>
      <c r="E27" s="131"/>
      <c r="F27" s="131"/>
      <c r="G27" s="131">
        <f t="shared" si="0"/>
        <v>0</v>
      </c>
    </row>
    <row r="28" spans="1:9" s="95" customFormat="1" ht="12.75">
      <c r="A28" s="142"/>
      <c r="B28" s="121" t="s">
        <v>116</v>
      </c>
      <c r="C28" s="143"/>
      <c r="D28" s="144"/>
      <c r="E28" s="131"/>
      <c r="F28" s="131"/>
      <c r="G28" s="131"/>
      <c r="H28" s="80"/>
      <c r="I28" s="80"/>
    </row>
    <row r="29" spans="1:7" s="95" customFormat="1" ht="12.75">
      <c r="A29" s="128" t="s">
        <v>152</v>
      </c>
      <c r="B29" s="145" t="s">
        <v>153</v>
      </c>
      <c r="C29" s="128" t="s">
        <v>9</v>
      </c>
      <c r="D29" s="146">
        <v>1</v>
      </c>
      <c r="E29" s="130"/>
      <c r="F29" s="147"/>
      <c r="G29" s="147">
        <f>SUM(F29*0.01)</f>
        <v>0</v>
      </c>
    </row>
    <row r="30" spans="1:7" s="95" customFormat="1" ht="12.75">
      <c r="A30" s="128" t="s">
        <v>24</v>
      </c>
      <c r="B30" s="145" t="s">
        <v>154</v>
      </c>
      <c r="C30" s="128" t="s">
        <v>9</v>
      </c>
      <c r="D30" s="146">
        <v>1</v>
      </c>
      <c r="E30" s="130"/>
      <c r="F30" s="147"/>
      <c r="G30" s="147">
        <f>SUM(F30*0.01)</f>
        <v>0</v>
      </c>
    </row>
    <row r="31" spans="1:7" s="95" customFormat="1" ht="12.75">
      <c r="A31" s="142"/>
      <c r="B31" s="148" t="s">
        <v>115</v>
      </c>
      <c r="C31" s="128"/>
      <c r="D31" s="149"/>
      <c r="E31" s="130"/>
      <c r="F31" s="147"/>
      <c r="G31" s="147"/>
    </row>
    <row r="32" spans="1:7" s="95" customFormat="1" ht="25.5">
      <c r="A32" s="128" t="s">
        <v>28</v>
      </c>
      <c r="B32" s="145" t="s">
        <v>155</v>
      </c>
      <c r="C32" s="128" t="s">
        <v>9</v>
      </c>
      <c r="D32" s="146">
        <v>3</v>
      </c>
      <c r="E32" s="130"/>
      <c r="F32" s="147"/>
      <c r="G32" s="147">
        <f>SUM(F32*0.01)</f>
        <v>0</v>
      </c>
    </row>
    <row r="33" spans="1:7" s="95" customFormat="1" ht="25.5">
      <c r="A33" s="128" t="s">
        <v>30</v>
      </c>
      <c r="B33" s="145" t="s">
        <v>156</v>
      </c>
      <c r="C33" s="128" t="s">
        <v>9</v>
      </c>
      <c r="D33" s="146">
        <v>3</v>
      </c>
      <c r="E33" s="130"/>
      <c r="F33" s="147"/>
      <c r="G33" s="147">
        <f>SUM(F33*0.01)</f>
        <v>0</v>
      </c>
    </row>
    <row r="34" spans="1:7" s="95" customFormat="1" ht="12.75">
      <c r="A34" s="128" t="s">
        <v>148</v>
      </c>
      <c r="B34" s="145" t="s">
        <v>147</v>
      </c>
      <c r="C34" s="128" t="s">
        <v>9</v>
      </c>
      <c r="D34" s="146">
        <v>12</v>
      </c>
      <c r="E34" s="130"/>
      <c r="F34" s="147"/>
      <c r="G34" s="147">
        <f>SUM(F34*0.01)</f>
        <v>0</v>
      </c>
    </row>
    <row r="35" spans="1:7" s="96" customFormat="1" ht="12.75">
      <c r="A35" s="150"/>
      <c r="B35" s="151" t="s">
        <v>64</v>
      </c>
      <c r="C35" s="128"/>
      <c r="D35" s="128"/>
      <c r="E35" s="147"/>
      <c r="F35" s="152"/>
      <c r="G35" s="147"/>
    </row>
    <row r="36" spans="1:9" s="97" customFormat="1" ht="12.75">
      <c r="A36" s="128" t="s">
        <v>14</v>
      </c>
      <c r="B36" s="153" t="s">
        <v>33</v>
      </c>
      <c r="C36" s="128" t="s">
        <v>34</v>
      </c>
      <c r="D36" s="128">
        <v>8</v>
      </c>
      <c r="E36" s="147"/>
      <c r="F36" s="154"/>
      <c r="G36" s="147">
        <f aca="true" t="shared" si="1" ref="G36:G45">SUM(D36*E36)</f>
        <v>0</v>
      </c>
      <c r="I36" s="96"/>
    </row>
    <row r="37" spans="1:9" s="48" customFormat="1" ht="12.75">
      <c r="A37" s="155" t="s">
        <v>36</v>
      </c>
      <c r="B37" s="156" t="s">
        <v>137</v>
      </c>
      <c r="C37" s="157" t="s">
        <v>34</v>
      </c>
      <c r="D37" s="124">
        <v>24</v>
      </c>
      <c r="E37" s="127"/>
      <c r="F37" s="158"/>
      <c r="G37" s="147">
        <f t="shared" si="1"/>
        <v>0</v>
      </c>
      <c r="I37" s="67"/>
    </row>
    <row r="38" spans="1:7" ht="12.75">
      <c r="A38" s="128" t="s">
        <v>36</v>
      </c>
      <c r="B38" s="159" t="s">
        <v>101</v>
      </c>
      <c r="C38" s="140" t="s">
        <v>9</v>
      </c>
      <c r="D38" s="140">
        <v>16</v>
      </c>
      <c r="E38" s="131"/>
      <c r="F38" s="139"/>
      <c r="G38" s="131">
        <f t="shared" si="1"/>
        <v>0</v>
      </c>
    </row>
    <row r="39" spans="1:7" ht="12.75">
      <c r="A39" s="128" t="s">
        <v>37</v>
      </c>
      <c r="B39" s="159" t="s">
        <v>102</v>
      </c>
      <c r="C39" s="140" t="s">
        <v>9</v>
      </c>
      <c r="D39" s="140">
        <v>62</v>
      </c>
      <c r="E39" s="131"/>
      <c r="F39" s="139"/>
      <c r="G39" s="131">
        <f t="shared" si="1"/>
        <v>0</v>
      </c>
    </row>
    <row r="40" spans="1:10" ht="12.75">
      <c r="A40" s="128" t="s">
        <v>38</v>
      </c>
      <c r="B40" s="160" t="s">
        <v>65</v>
      </c>
      <c r="C40" s="140" t="s">
        <v>34</v>
      </c>
      <c r="D40" s="140">
        <v>8</v>
      </c>
      <c r="E40" s="131"/>
      <c r="F40" s="140"/>
      <c r="G40" s="131">
        <f t="shared" si="1"/>
        <v>0</v>
      </c>
      <c r="H40" s="98"/>
      <c r="I40" s="98"/>
      <c r="J40" s="88"/>
    </row>
    <row r="41" spans="1:7" ht="12.75">
      <c r="A41" s="128" t="s">
        <v>39</v>
      </c>
      <c r="B41" s="159" t="s">
        <v>67</v>
      </c>
      <c r="C41" s="140" t="s">
        <v>34</v>
      </c>
      <c r="D41" s="140">
        <v>8</v>
      </c>
      <c r="E41" s="131"/>
      <c r="F41" s="139"/>
      <c r="G41" s="131">
        <f t="shared" si="1"/>
        <v>0</v>
      </c>
    </row>
    <row r="42" spans="1:7" ht="12.75">
      <c r="A42" s="128" t="s">
        <v>40</v>
      </c>
      <c r="B42" s="139" t="s">
        <v>72</v>
      </c>
      <c r="C42" s="140" t="s">
        <v>34</v>
      </c>
      <c r="D42" s="140">
        <v>8</v>
      </c>
      <c r="E42" s="131"/>
      <c r="F42" s="139"/>
      <c r="G42" s="131">
        <f t="shared" si="1"/>
        <v>0</v>
      </c>
    </row>
    <row r="43" spans="1:7" ht="12.75">
      <c r="A43" s="128" t="s">
        <v>41</v>
      </c>
      <c r="B43" s="159" t="s">
        <v>151</v>
      </c>
      <c r="C43" s="161" t="s">
        <v>11</v>
      </c>
      <c r="D43" s="161">
        <v>1</v>
      </c>
      <c r="E43" s="127"/>
      <c r="F43" s="139"/>
      <c r="G43" s="131">
        <f t="shared" si="1"/>
        <v>0</v>
      </c>
    </row>
    <row r="44" spans="1:7" s="87" customFormat="1" ht="12.75">
      <c r="A44" s="128" t="s">
        <v>42</v>
      </c>
      <c r="B44" s="136" t="s">
        <v>134</v>
      </c>
      <c r="C44" s="161" t="s">
        <v>11</v>
      </c>
      <c r="D44" s="161">
        <v>1</v>
      </c>
      <c r="E44" s="127"/>
      <c r="F44" s="162"/>
      <c r="G44" s="131">
        <f t="shared" si="1"/>
        <v>0</v>
      </c>
    </row>
    <row r="45" spans="1:248" ht="13.5" thickBot="1">
      <c r="A45" s="165" t="s">
        <v>43</v>
      </c>
      <c r="B45" s="166" t="s">
        <v>103</v>
      </c>
      <c r="C45" s="167" t="s">
        <v>63</v>
      </c>
      <c r="D45" s="168">
        <v>4</v>
      </c>
      <c r="E45" s="169"/>
      <c r="F45" s="170"/>
      <c r="G45" s="169">
        <f t="shared" si="1"/>
        <v>0</v>
      </c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</row>
    <row r="46" spans="1:7" ht="12.75">
      <c r="A46" s="163"/>
      <c r="B46" s="101" t="s">
        <v>3</v>
      </c>
      <c r="C46" s="164"/>
      <c r="D46" s="164"/>
      <c r="E46" s="163"/>
      <c r="F46" s="90">
        <f>SUM(F3:F34)</f>
        <v>0</v>
      </c>
      <c r="G46" s="100">
        <f>SUM(G3:G45)</f>
        <v>0</v>
      </c>
    </row>
    <row r="47" spans="2:6" s="91" customFormat="1" ht="12.75">
      <c r="B47" s="101"/>
      <c r="C47" s="85"/>
      <c r="D47" s="85"/>
      <c r="F47" s="90"/>
    </row>
    <row r="48" spans="1:7" s="91" customFormat="1" ht="12.75">
      <c r="A48" s="102"/>
      <c r="B48" s="103" t="s">
        <v>68</v>
      </c>
      <c r="C48" s="104"/>
      <c r="D48" s="104"/>
      <c r="E48" s="102"/>
      <c r="F48" s="105"/>
      <c r="G48" s="105">
        <f>SUM(F46+G46)</f>
        <v>0</v>
      </c>
    </row>
    <row r="51" ht="12.75">
      <c r="B51" s="84"/>
    </row>
  </sheetData>
  <sheetProtection/>
  <mergeCells count="1">
    <mergeCell ref="E1:F1"/>
  </mergeCells>
  <conditionalFormatting sqref="D6:D7 D19 D13:D17">
    <cfRule type="cellIs" priority="6" dxfId="6" operator="lessThan" stopIfTrue="1">
      <formula>$A$1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0"/>
  <sheetViews>
    <sheetView showGridLines="0" zoomScalePageLayoutView="0" workbookViewId="0" topLeftCell="A1">
      <selection activeCell="G27" sqref="G27"/>
    </sheetView>
  </sheetViews>
  <sheetFormatPr defaultColWidth="8.875" defaultRowHeight="12.75"/>
  <cols>
    <col min="1" max="1" width="3.75390625" style="28" customWidth="1"/>
    <col min="2" max="2" width="80.125" style="50" customWidth="1"/>
    <col min="3" max="3" width="7.25390625" style="27" customWidth="1"/>
    <col min="4" max="4" width="5.75390625" style="27" customWidth="1"/>
    <col min="5" max="5" width="12.125" style="28" customWidth="1"/>
    <col min="6" max="6" width="14.375" style="28" customWidth="1"/>
    <col min="7" max="7" width="16.00390625" style="110" customWidth="1"/>
    <col min="8" max="16384" width="8.875" style="28" customWidth="1"/>
  </cols>
  <sheetData>
    <row r="1" spans="1:7" ht="12.75">
      <c r="A1" s="45"/>
      <c r="B1" s="46" t="s">
        <v>112</v>
      </c>
      <c r="C1" s="45"/>
      <c r="D1" s="45"/>
      <c r="E1" s="236"/>
      <c r="F1" s="236"/>
      <c r="G1" s="109"/>
    </row>
    <row r="2" spans="1:7" s="48" customFormat="1" ht="13.5" thickBot="1">
      <c r="A2" s="47" t="s">
        <v>4</v>
      </c>
      <c r="B2" s="47" t="s">
        <v>5</v>
      </c>
      <c r="C2" s="53" t="s">
        <v>12</v>
      </c>
      <c r="D2" s="53" t="s">
        <v>6</v>
      </c>
      <c r="E2" s="54" t="s">
        <v>7</v>
      </c>
      <c r="F2" s="54" t="s">
        <v>60</v>
      </c>
      <c r="G2" s="54" t="s">
        <v>61</v>
      </c>
    </row>
    <row r="3" spans="1:7" s="48" customFormat="1" ht="13.5" thickTop="1">
      <c r="A3" s="225"/>
      <c r="B3" s="226" t="s">
        <v>48</v>
      </c>
      <c r="C3" s="194"/>
      <c r="D3" s="194"/>
      <c r="E3" s="227"/>
      <c r="F3" s="195"/>
      <c r="G3" s="228"/>
    </row>
    <row r="4" spans="1:7" s="87" customFormat="1" ht="12.75">
      <c r="A4" s="128" t="s">
        <v>14</v>
      </c>
      <c r="B4" s="129" t="s">
        <v>130</v>
      </c>
      <c r="C4" s="128" t="s">
        <v>9</v>
      </c>
      <c r="D4" s="128">
        <v>100</v>
      </c>
      <c r="E4" s="130"/>
      <c r="F4" s="131"/>
      <c r="G4" s="220">
        <f>SUM(F4*1.55)</f>
        <v>0</v>
      </c>
    </row>
    <row r="5" spans="1:7" s="92" customFormat="1" ht="12.75">
      <c r="A5" s="128" t="s">
        <v>36</v>
      </c>
      <c r="B5" s="132" t="s">
        <v>85</v>
      </c>
      <c r="C5" s="133" t="s">
        <v>10</v>
      </c>
      <c r="D5" s="134">
        <v>50</v>
      </c>
      <c r="E5" s="135"/>
      <c r="F5" s="135"/>
      <c r="G5" s="220">
        <f>SUM(F5*1.55)</f>
        <v>0</v>
      </c>
    </row>
    <row r="6" spans="1:7" ht="25.5">
      <c r="A6" s="128" t="s">
        <v>37</v>
      </c>
      <c r="B6" s="156" t="s">
        <v>49</v>
      </c>
      <c r="C6" s="221" t="s">
        <v>9</v>
      </c>
      <c r="D6" s="126">
        <v>2</v>
      </c>
      <c r="E6" s="222"/>
      <c r="F6" s="222"/>
      <c r="G6" s="220">
        <f>SUM(F6*1.55)</f>
        <v>0</v>
      </c>
    </row>
    <row r="7" spans="1:7" s="22" customFormat="1" ht="12.75">
      <c r="A7" s="128" t="s">
        <v>38</v>
      </c>
      <c r="B7" s="125" t="s">
        <v>70</v>
      </c>
      <c r="C7" s="124" t="s">
        <v>63</v>
      </c>
      <c r="D7" s="124">
        <v>5</v>
      </c>
      <c r="E7" s="127"/>
      <c r="F7" s="127"/>
      <c r="G7" s="220">
        <f>SUM(F7*1.55)</f>
        <v>0</v>
      </c>
    </row>
    <row r="8" spans="1:7" s="48" customFormat="1" ht="12.75">
      <c r="A8" s="158"/>
      <c r="B8" s="219" t="s">
        <v>27</v>
      </c>
      <c r="C8" s="172"/>
      <c r="D8" s="124"/>
      <c r="E8" s="178"/>
      <c r="F8" s="127"/>
      <c r="G8" s="223"/>
    </row>
    <row r="9" spans="1:7" s="48" customFormat="1" ht="12.75">
      <c r="A9" s="128" t="s">
        <v>39</v>
      </c>
      <c r="B9" s="156" t="s">
        <v>82</v>
      </c>
      <c r="C9" s="124" t="s">
        <v>10</v>
      </c>
      <c r="D9" s="124">
        <v>10</v>
      </c>
      <c r="E9" s="178"/>
      <c r="F9" s="127"/>
      <c r="G9" s="220">
        <f>SUM(F9*0.4)</f>
        <v>0</v>
      </c>
    </row>
    <row r="10" spans="1:7" ht="12.75">
      <c r="A10" s="128" t="s">
        <v>40</v>
      </c>
      <c r="B10" s="156" t="s">
        <v>81</v>
      </c>
      <c r="C10" s="124" t="s">
        <v>10</v>
      </c>
      <c r="D10" s="124">
        <v>300</v>
      </c>
      <c r="E10" s="178"/>
      <c r="F10" s="127"/>
      <c r="G10" s="220">
        <f>SUM(F10*0.4)</f>
        <v>0</v>
      </c>
    </row>
    <row r="11" spans="1:7" ht="12.75">
      <c r="A11" s="128" t="s">
        <v>41</v>
      </c>
      <c r="B11" s="156" t="s">
        <v>80</v>
      </c>
      <c r="C11" s="208" t="s">
        <v>10</v>
      </c>
      <c r="D11" s="124">
        <v>10</v>
      </c>
      <c r="E11" s="178"/>
      <c r="F11" s="127"/>
      <c r="G11" s="220">
        <f>SUM(F11*0.4)</f>
        <v>0</v>
      </c>
    </row>
    <row r="12" spans="1:7" ht="12.75">
      <c r="A12" s="180"/>
      <c r="B12" s="171" t="s">
        <v>50</v>
      </c>
      <c r="C12" s="126"/>
      <c r="D12" s="124"/>
      <c r="E12" s="178"/>
      <c r="F12" s="127"/>
      <c r="G12" s="223"/>
    </row>
    <row r="13" spans="1:13" s="25" customFormat="1" ht="12.75">
      <c r="A13" s="128" t="s">
        <v>42</v>
      </c>
      <c r="B13" s="156" t="s">
        <v>133</v>
      </c>
      <c r="C13" s="221" t="s">
        <v>9</v>
      </c>
      <c r="D13" s="124">
        <v>1</v>
      </c>
      <c r="E13" s="178"/>
      <c r="F13" s="127"/>
      <c r="G13" s="220">
        <f>SUM(F13*0.35)</f>
        <v>0</v>
      </c>
      <c r="I13" s="35"/>
      <c r="J13" s="36"/>
      <c r="K13" s="36"/>
      <c r="L13" s="36"/>
      <c r="M13" s="36"/>
    </row>
    <row r="14" spans="1:13" s="25" customFormat="1" ht="12.75">
      <c r="A14" s="128" t="s">
        <v>43</v>
      </c>
      <c r="B14" s="156" t="s">
        <v>131</v>
      </c>
      <c r="C14" s="157" t="s">
        <v>9</v>
      </c>
      <c r="D14" s="124">
        <v>5</v>
      </c>
      <c r="E14" s="178"/>
      <c r="F14" s="127"/>
      <c r="G14" s="220">
        <f>SUM(F14*0.35)</f>
        <v>0</v>
      </c>
      <c r="I14" s="35"/>
      <c r="J14" s="36"/>
      <c r="K14" s="36"/>
      <c r="L14" s="36"/>
      <c r="M14" s="36"/>
    </row>
    <row r="15" spans="1:13" s="25" customFormat="1" ht="12.75">
      <c r="A15" s="128" t="s">
        <v>44</v>
      </c>
      <c r="B15" s="156" t="s">
        <v>132</v>
      </c>
      <c r="C15" s="157" t="s">
        <v>9</v>
      </c>
      <c r="D15" s="124">
        <v>6</v>
      </c>
      <c r="E15" s="178"/>
      <c r="F15" s="127"/>
      <c r="G15" s="220">
        <f>SUM(F15*0.35)</f>
        <v>0</v>
      </c>
      <c r="I15" s="35"/>
      <c r="J15" s="36"/>
      <c r="K15" s="36"/>
      <c r="L15" s="36"/>
      <c r="M15" s="36"/>
    </row>
    <row r="16" spans="1:13" s="25" customFormat="1" ht="12.75">
      <c r="A16" s="128" t="s">
        <v>46</v>
      </c>
      <c r="B16" s="180" t="s">
        <v>71</v>
      </c>
      <c r="C16" s="124" t="s">
        <v>63</v>
      </c>
      <c r="D16" s="124">
        <v>5</v>
      </c>
      <c r="E16" s="127"/>
      <c r="F16" s="127"/>
      <c r="G16" s="220">
        <f>SUM(F16*0.35)</f>
        <v>0</v>
      </c>
      <c r="I16" s="35"/>
      <c r="J16" s="36"/>
      <c r="K16" s="36"/>
      <c r="L16" s="36"/>
      <c r="M16" s="36"/>
    </row>
    <row r="17" spans="1:9" ht="12.75">
      <c r="A17" s="128"/>
      <c r="B17" s="171" t="s">
        <v>64</v>
      </c>
      <c r="C17" s="126"/>
      <c r="D17" s="124"/>
      <c r="E17" s="127"/>
      <c r="F17" s="173"/>
      <c r="G17" s="224"/>
      <c r="I17" s="67"/>
    </row>
    <row r="18" spans="1:9" s="48" customFormat="1" ht="12.75">
      <c r="A18" s="155" t="s">
        <v>14</v>
      </c>
      <c r="B18" s="156" t="s">
        <v>33</v>
      </c>
      <c r="C18" s="157" t="s">
        <v>34</v>
      </c>
      <c r="D18" s="124">
        <v>8</v>
      </c>
      <c r="E18" s="127"/>
      <c r="F18" s="158"/>
      <c r="G18" s="220">
        <f aca="true" t="shared" si="0" ref="G18:G26">SUM(D18*E18)</f>
        <v>0</v>
      </c>
      <c r="I18" s="67"/>
    </row>
    <row r="19" spans="1:9" s="48" customFormat="1" ht="12.75">
      <c r="A19" s="155" t="s">
        <v>36</v>
      </c>
      <c r="B19" s="156" t="s">
        <v>136</v>
      </c>
      <c r="C19" s="157" t="s">
        <v>34</v>
      </c>
      <c r="D19" s="124">
        <v>24</v>
      </c>
      <c r="E19" s="127"/>
      <c r="F19" s="158"/>
      <c r="G19" s="220">
        <f t="shared" si="0"/>
        <v>0</v>
      </c>
      <c r="I19" s="67"/>
    </row>
    <row r="20" spans="1:7" ht="12.75">
      <c r="A20" s="155" t="s">
        <v>37</v>
      </c>
      <c r="B20" s="206" t="s">
        <v>35</v>
      </c>
      <c r="C20" s="157" t="s">
        <v>34</v>
      </c>
      <c r="D20" s="124">
        <v>8</v>
      </c>
      <c r="E20" s="127"/>
      <c r="F20" s="180"/>
      <c r="G20" s="220">
        <f t="shared" si="0"/>
        <v>0</v>
      </c>
    </row>
    <row r="21" spans="1:7" ht="12.75">
      <c r="A21" s="155" t="s">
        <v>38</v>
      </c>
      <c r="B21" s="174" t="s">
        <v>78</v>
      </c>
      <c r="C21" s="157" t="s">
        <v>34</v>
      </c>
      <c r="D21" s="124">
        <v>16</v>
      </c>
      <c r="E21" s="127"/>
      <c r="F21" s="180"/>
      <c r="G21" s="220">
        <f>SUM(D21*E21)</f>
        <v>0</v>
      </c>
    </row>
    <row r="22" spans="1:7" ht="12.75">
      <c r="A22" s="155" t="s">
        <v>39</v>
      </c>
      <c r="B22" s="156" t="s">
        <v>83</v>
      </c>
      <c r="C22" s="157" t="s">
        <v>34</v>
      </c>
      <c r="D22" s="124">
        <v>8</v>
      </c>
      <c r="E22" s="127"/>
      <c r="F22" s="180"/>
      <c r="G22" s="220">
        <f t="shared" si="0"/>
        <v>0</v>
      </c>
    </row>
    <row r="23" spans="1:7" ht="12.75">
      <c r="A23" s="155" t="s">
        <v>40</v>
      </c>
      <c r="B23" s="156" t="s">
        <v>45</v>
      </c>
      <c r="C23" s="208" t="s">
        <v>34</v>
      </c>
      <c r="D23" s="124">
        <v>8</v>
      </c>
      <c r="E23" s="127"/>
      <c r="F23" s="180"/>
      <c r="G23" s="220">
        <f t="shared" si="0"/>
        <v>0</v>
      </c>
    </row>
    <row r="24" spans="1:7" ht="12.75">
      <c r="A24" s="155" t="s">
        <v>41</v>
      </c>
      <c r="B24" s="156" t="s">
        <v>135</v>
      </c>
      <c r="C24" s="161" t="s">
        <v>11</v>
      </c>
      <c r="D24" s="161">
        <v>1</v>
      </c>
      <c r="E24" s="127"/>
      <c r="F24" s="180"/>
      <c r="G24" s="224">
        <f t="shared" si="0"/>
        <v>0</v>
      </c>
    </row>
    <row r="25" spans="1:7" s="24" customFormat="1" ht="12.75">
      <c r="A25" s="155" t="s">
        <v>42</v>
      </c>
      <c r="B25" s="179" t="s">
        <v>134</v>
      </c>
      <c r="C25" s="161" t="s">
        <v>11</v>
      </c>
      <c r="D25" s="161">
        <v>1</v>
      </c>
      <c r="E25" s="127"/>
      <c r="F25" s="210"/>
      <c r="G25" s="224">
        <f t="shared" si="0"/>
        <v>0</v>
      </c>
    </row>
    <row r="26" spans="1:248" ht="13.5" thickBot="1">
      <c r="A26" s="230" t="s">
        <v>43</v>
      </c>
      <c r="B26" s="185" t="s">
        <v>103</v>
      </c>
      <c r="C26" s="168" t="s">
        <v>63</v>
      </c>
      <c r="D26" s="168">
        <v>4</v>
      </c>
      <c r="E26" s="186"/>
      <c r="F26" s="187"/>
      <c r="G26" s="231">
        <f t="shared" si="0"/>
        <v>0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</row>
    <row r="27" spans="1:7" ht="12.75">
      <c r="A27" s="182"/>
      <c r="B27" s="229" t="s">
        <v>3</v>
      </c>
      <c r="C27" s="183"/>
      <c r="D27" s="183"/>
      <c r="E27" s="182"/>
      <c r="F27" s="51">
        <f>SUM(F3:F16)</f>
        <v>0</v>
      </c>
      <c r="G27" s="237">
        <f>SUM(G3:G26)</f>
        <v>0</v>
      </c>
    </row>
    <row r="28" ht="12.75">
      <c r="F28" s="49"/>
    </row>
    <row r="29" spans="1:7" s="10" customFormat="1" ht="12.75">
      <c r="A29" s="38"/>
      <c r="B29" s="39" t="s">
        <v>113</v>
      </c>
      <c r="C29" s="40"/>
      <c r="D29" s="40"/>
      <c r="E29" s="38"/>
      <c r="F29" s="41"/>
      <c r="G29" s="111">
        <f>SUM(F27+G27)</f>
        <v>0</v>
      </c>
    </row>
    <row r="30" ht="12.75">
      <c r="B30" s="52"/>
    </row>
  </sheetData>
  <sheetProtection/>
  <mergeCells count="1">
    <mergeCell ref="E1:F1"/>
  </mergeCells>
  <conditionalFormatting sqref="D26 D4:D5">
    <cfRule type="cellIs" priority="4" dxfId="6" operator="lessThan" stopIfTrue="1">
      <formula>$A$1</formula>
    </cfRule>
  </conditionalFormatting>
  <printOptions horizontalCentered="1"/>
  <pageMargins left="0.5118110236220472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G39" sqref="G39"/>
    </sheetView>
  </sheetViews>
  <sheetFormatPr defaultColWidth="8.875" defaultRowHeight="12.75"/>
  <cols>
    <col min="1" max="1" width="3.75390625" style="1" customWidth="1"/>
    <col min="2" max="2" width="75.375" style="14" customWidth="1"/>
    <col min="3" max="3" width="7.25390625" style="3" customWidth="1"/>
    <col min="4" max="4" width="8.25390625" style="3" customWidth="1"/>
    <col min="5" max="5" width="13.375" style="1" customWidth="1"/>
    <col min="6" max="6" width="13.625" style="1" customWidth="1"/>
    <col min="7" max="7" width="14.125" style="1" customWidth="1"/>
    <col min="8" max="8" width="10.25390625" style="1" customWidth="1"/>
    <col min="9" max="9" width="8.875" style="1" customWidth="1"/>
    <col min="10" max="10" width="64.75390625" style="1" customWidth="1"/>
    <col min="11" max="16384" width="8.875" style="1" customWidth="1"/>
  </cols>
  <sheetData>
    <row r="1" spans="1:7" ht="12.75">
      <c r="A1" s="37"/>
      <c r="B1" s="44" t="s">
        <v>26</v>
      </c>
      <c r="C1" s="43"/>
      <c r="D1" s="43"/>
      <c r="E1" s="37"/>
      <c r="F1" s="37"/>
      <c r="G1" s="37"/>
    </row>
    <row r="2" spans="1:7" s="7" customFormat="1" ht="13.5" thickBot="1">
      <c r="A2" s="19" t="s">
        <v>4</v>
      </c>
      <c r="B2" s="19" t="s">
        <v>5</v>
      </c>
      <c r="C2" s="20" t="s">
        <v>12</v>
      </c>
      <c r="D2" s="20" t="s">
        <v>6</v>
      </c>
      <c r="E2" s="21" t="s">
        <v>7</v>
      </c>
      <c r="F2" s="21" t="s">
        <v>60</v>
      </c>
      <c r="G2" s="21" t="s">
        <v>61</v>
      </c>
    </row>
    <row r="3" spans="1:7" s="7" customFormat="1" ht="13.5" thickTop="1">
      <c r="A3" s="215"/>
      <c r="B3" s="216" t="s">
        <v>74</v>
      </c>
      <c r="C3" s="217"/>
      <c r="D3" s="217"/>
      <c r="E3" s="217"/>
      <c r="F3" s="218"/>
      <c r="G3" s="218"/>
    </row>
    <row r="4" spans="1:7" ht="12.75">
      <c r="A4" s="199" t="s">
        <v>14</v>
      </c>
      <c r="B4" s="200" t="s">
        <v>86</v>
      </c>
      <c r="C4" s="199" t="s">
        <v>10</v>
      </c>
      <c r="D4" s="177">
        <v>200</v>
      </c>
      <c r="E4" s="201"/>
      <c r="F4" s="201"/>
      <c r="G4" s="127">
        <f>SUM(F4*0.5)</f>
        <v>0</v>
      </c>
    </row>
    <row r="5" spans="1:7" ht="12.75">
      <c r="A5" s="199" t="s">
        <v>162</v>
      </c>
      <c r="B5" s="200" t="s">
        <v>85</v>
      </c>
      <c r="C5" s="199" t="s">
        <v>10</v>
      </c>
      <c r="D5" s="177">
        <v>50</v>
      </c>
      <c r="E5" s="201"/>
      <c r="F5" s="201"/>
      <c r="G5" s="127">
        <f>SUM(F5*2)</f>
        <v>0</v>
      </c>
    </row>
    <row r="6" spans="1:14" s="24" customFormat="1" ht="12.75">
      <c r="A6" s="199" t="s">
        <v>163</v>
      </c>
      <c r="B6" s="200" t="s">
        <v>62</v>
      </c>
      <c r="C6" s="124" t="s">
        <v>9</v>
      </c>
      <c r="D6" s="177">
        <v>2000</v>
      </c>
      <c r="E6" s="201"/>
      <c r="F6" s="201"/>
      <c r="G6" s="127">
        <f>SUM(F6*0.5)</f>
        <v>0</v>
      </c>
      <c r="H6" s="22"/>
      <c r="J6" s="23"/>
      <c r="K6" s="23"/>
      <c r="L6" s="23"/>
      <c r="M6" s="23"/>
      <c r="N6" s="23"/>
    </row>
    <row r="7" spans="1:7" s="22" customFormat="1" ht="12.75">
      <c r="A7" s="199" t="s">
        <v>164</v>
      </c>
      <c r="B7" s="200" t="s">
        <v>76</v>
      </c>
      <c r="C7" s="124" t="s">
        <v>9</v>
      </c>
      <c r="D7" s="177">
        <v>2</v>
      </c>
      <c r="E7" s="201"/>
      <c r="F7" s="201"/>
      <c r="G7" s="127">
        <f>SUM(F7*0.5)</f>
        <v>0</v>
      </c>
    </row>
    <row r="8" spans="1:7" ht="12.75">
      <c r="A8" s="199" t="s">
        <v>165</v>
      </c>
      <c r="B8" s="174" t="s">
        <v>31</v>
      </c>
      <c r="C8" s="199" t="s">
        <v>9</v>
      </c>
      <c r="D8" s="177">
        <v>4</v>
      </c>
      <c r="E8" s="201"/>
      <c r="F8" s="201"/>
      <c r="G8" s="127">
        <f>SUM(F8*0.5)</f>
        <v>0</v>
      </c>
    </row>
    <row r="9" spans="1:7" s="22" customFormat="1" ht="12.75">
      <c r="A9" s="199" t="s">
        <v>166</v>
      </c>
      <c r="B9" s="174" t="s">
        <v>87</v>
      </c>
      <c r="C9" s="199" t="s">
        <v>63</v>
      </c>
      <c r="D9" s="177">
        <v>5</v>
      </c>
      <c r="E9" s="201"/>
      <c r="F9" s="201"/>
      <c r="G9" s="127">
        <f>SUM(F9*0.5)</f>
        <v>0</v>
      </c>
    </row>
    <row r="10" spans="1:7" ht="12.75">
      <c r="A10" s="202"/>
      <c r="B10" s="196" t="s">
        <v>32</v>
      </c>
      <c r="C10" s="203"/>
      <c r="D10" s="177"/>
      <c r="E10" s="202"/>
      <c r="F10" s="201"/>
      <c r="G10" s="201"/>
    </row>
    <row r="11" spans="1:7" ht="12.75">
      <c r="A11" s="199" t="s">
        <v>167</v>
      </c>
      <c r="B11" s="200" t="s">
        <v>141</v>
      </c>
      <c r="C11" s="199" t="s">
        <v>10</v>
      </c>
      <c r="D11" s="177">
        <v>460</v>
      </c>
      <c r="E11" s="204"/>
      <c r="F11" s="204"/>
      <c r="G11" s="127">
        <f>SUM(F11*0.45)</f>
        <v>0</v>
      </c>
    </row>
    <row r="12" spans="1:7" ht="12.75">
      <c r="A12" s="199" t="s">
        <v>168</v>
      </c>
      <c r="B12" s="200" t="s">
        <v>142</v>
      </c>
      <c r="C12" s="199" t="s">
        <v>10</v>
      </c>
      <c r="D12" s="177">
        <v>480</v>
      </c>
      <c r="E12" s="204"/>
      <c r="F12" s="204"/>
      <c r="G12" s="127">
        <f>SUM(F12*0.45)</f>
        <v>0</v>
      </c>
    </row>
    <row r="13" spans="1:7" ht="12.75">
      <c r="A13" s="199" t="s">
        <v>169</v>
      </c>
      <c r="B13" s="179" t="s">
        <v>106</v>
      </c>
      <c r="C13" s="199" t="s">
        <v>10</v>
      </c>
      <c r="D13" s="177">
        <v>50</v>
      </c>
      <c r="E13" s="201"/>
      <c r="F13" s="201"/>
      <c r="G13" s="127">
        <f>SUM(F13*0.45)</f>
        <v>0</v>
      </c>
    </row>
    <row r="14" spans="1:7" ht="12.75">
      <c r="A14" s="199" t="s">
        <v>170</v>
      </c>
      <c r="B14" s="179" t="s">
        <v>107</v>
      </c>
      <c r="C14" s="199" t="s">
        <v>10</v>
      </c>
      <c r="D14" s="177">
        <v>50</v>
      </c>
      <c r="E14" s="201"/>
      <c r="F14" s="201"/>
      <c r="G14" s="127">
        <f>SUM(F14*0.45)</f>
        <v>0</v>
      </c>
    </row>
    <row r="15" spans="1:7" ht="12.75">
      <c r="A15" s="202"/>
      <c r="B15" s="196" t="s">
        <v>77</v>
      </c>
      <c r="C15" s="197"/>
      <c r="D15" s="197"/>
      <c r="E15" s="201"/>
      <c r="F15" s="201"/>
      <c r="G15" s="127"/>
    </row>
    <row r="16" spans="1:7" ht="12.75">
      <c r="A16" s="157" t="s">
        <v>160</v>
      </c>
      <c r="B16" s="200" t="s">
        <v>157</v>
      </c>
      <c r="C16" s="124" t="s">
        <v>9</v>
      </c>
      <c r="D16" s="177">
        <v>1</v>
      </c>
      <c r="E16" s="201"/>
      <c r="F16" s="201"/>
      <c r="G16" s="127">
        <f>SUM(F16*0.35)</f>
        <v>0</v>
      </c>
    </row>
    <row r="17" spans="1:7" ht="12.75">
      <c r="A17" s="157" t="s">
        <v>161</v>
      </c>
      <c r="B17" s="200" t="s">
        <v>158</v>
      </c>
      <c r="C17" s="124" t="s">
        <v>9</v>
      </c>
      <c r="D17" s="177">
        <v>1</v>
      </c>
      <c r="E17" s="201"/>
      <c r="F17" s="201"/>
      <c r="G17" s="127">
        <f>SUM(F17*0.35)</f>
        <v>0</v>
      </c>
    </row>
    <row r="18" spans="1:7" ht="12.75">
      <c r="A18" s="157" t="s">
        <v>15</v>
      </c>
      <c r="B18" s="200" t="s">
        <v>159</v>
      </c>
      <c r="C18" s="124" t="s">
        <v>9</v>
      </c>
      <c r="D18" s="177">
        <v>1</v>
      </c>
      <c r="E18" s="201"/>
      <c r="F18" s="201"/>
      <c r="G18" s="127">
        <f>SUM(F18*0.35)</f>
        <v>0</v>
      </c>
    </row>
    <row r="19" spans="1:12" ht="15.75">
      <c r="A19" s="157" t="s">
        <v>16</v>
      </c>
      <c r="B19" s="200" t="s">
        <v>138</v>
      </c>
      <c r="C19" s="205" t="s">
        <v>9</v>
      </c>
      <c r="D19" s="177">
        <v>1</v>
      </c>
      <c r="E19" s="201"/>
      <c r="F19" s="201"/>
      <c r="G19" s="127">
        <f aca="true" t="shared" si="0" ref="G19:G28">SUM(F19*0.35)</f>
        <v>0</v>
      </c>
      <c r="J19" s="69"/>
      <c r="K19" s="70"/>
      <c r="L19" s="71"/>
    </row>
    <row r="20" spans="1:12" ht="15.75">
      <c r="A20" s="157" t="s">
        <v>17</v>
      </c>
      <c r="B20" s="200" t="s">
        <v>140</v>
      </c>
      <c r="C20" s="205" t="s">
        <v>9</v>
      </c>
      <c r="D20" s="177">
        <v>20</v>
      </c>
      <c r="E20" s="201"/>
      <c r="F20" s="201"/>
      <c r="G20" s="127">
        <f t="shared" si="0"/>
        <v>0</v>
      </c>
      <c r="J20" s="69"/>
      <c r="K20" s="70"/>
      <c r="L20" s="71"/>
    </row>
    <row r="21" spans="1:12" ht="15.75">
      <c r="A21" s="157" t="s">
        <v>18</v>
      </c>
      <c r="B21" s="200" t="s">
        <v>139</v>
      </c>
      <c r="C21" s="205" t="s">
        <v>9</v>
      </c>
      <c r="D21" s="177">
        <v>2</v>
      </c>
      <c r="E21" s="201"/>
      <c r="F21" s="201"/>
      <c r="G21" s="127">
        <f t="shared" si="0"/>
        <v>0</v>
      </c>
      <c r="J21" s="69"/>
      <c r="K21" s="70"/>
      <c r="L21" s="71"/>
    </row>
    <row r="22" spans="1:12" ht="15.75">
      <c r="A22" s="157" t="s">
        <v>19</v>
      </c>
      <c r="B22" s="200" t="s">
        <v>145</v>
      </c>
      <c r="C22" s="177" t="s">
        <v>9</v>
      </c>
      <c r="D22" s="177">
        <v>2</v>
      </c>
      <c r="E22" s="201"/>
      <c r="F22" s="201"/>
      <c r="G22" s="127">
        <f t="shared" si="0"/>
        <v>0</v>
      </c>
      <c r="J22" s="69"/>
      <c r="K22" s="70"/>
      <c r="L22" s="71"/>
    </row>
    <row r="23" spans="1:12" ht="15.75">
      <c r="A23" s="157" t="s">
        <v>20</v>
      </c>
      <c r="B23" s="200" t="s">
        <v>146</v>
      </c>
      <c r="C23" s="177" t="s">
        <v>9</v>
      </c>
      <c r="D23" s="177">
        <v>3</v>
      </c>
      <c r="E23" s="201"/>
      <c r="F23" s="201"/>
      <c r="G23" s="127">
        <f>SUM(F23*0.35)</f>
        <v>0</v>
      </c>
      <c r="J23" s="69"/>
      <c r="K23" s="70"/>
      <c r="L23" s="71"/>
    </row>
    <row r="24" spans="1:12" ht="12.75">
      <c r="A24" s="157" t="s">
        <v>21</v>
      </c>
      <c r="B24" s="174" t="s">
        <v>143</v>
      </c>
      <c r="C24" s="177" t="s">
        <v>9</v>
      </c>
      <c r="D24" s="177">
        <v>4</v>
      </c>
      <c r="E24" s="201"/>
      <c r="F24" s="201"/>
      <c r="G24" s="127">
        <f>SUM(F24*0.25)</f>
        <v>0</v>
      </c>
      <c r="J24" s="73"/>
      <c r="K24" s="31"/>
      <c r="L24" s="74"/>
    </row>
    <row r="25" spans="1:12" ht="15.75">
      <c r="A25" s="157" t="s">
        <v>22</v>
      </c>
      <c r="B25" s="200" t="s">
        <v>104</v>
      </c>
      <c r="C25" s="177" t="s">
        <v>9</v>
      </c>
      <c r="D25" s="177">
        <v>1</v>
      </c>
      <c r="E25" s="201"/>
      <c r="F25" s="201"/>
      <c r="G25" s="127">
        <f t="shared" si="0"/>
        <v>0</v>
      </c>
      <c r="J25" s="72"/>
      <c r="K25" s="70"/>
      <c r="L25" s="71"/>
    </row>
    <row r="26" spans="1:7" ht="12.75">
      <c r="A26" s="157" t="s">
        <v>23</v>
      </c>
      <c r="B26" s="200" t="s">
        <v>105</v>
      </c>
      <c r="C26" s="177" t="s">
        <v>9</v>
      </c>
      <c r="D26" s="177">
        <v>1</v>
      </c>
      <c r="E26" s="201"/>
      <c r="F26" s="201"/>
      <c r="G26" s="127">
        <f t="shared" si="0"/>
        <v>0</v>
      </c>
    </row>
    <row r="27" spans="1:7" ht="12.75">
      <c r="A27" s="157" t="s">
        <v>152</v>
      </c>
      <c r="B27" s="200" t="s">
        <v>88</v>
      </c>
      <c r="C27" s="177" t="s">
        <v>63</v>
      </c>
      <c r="D27" s="177">
        <v>5</v>
      </c>
      <c r="E27" s="201"/>
      <c r="F27" s="201"/>
      <c r="G27" s="127">
        <f t="shared" si="0"/>
        <v>0</v>
      </c>
    </row>
    <row r="28" spans="1:7" ht="12.75">
      <c r="A28" s="157" t="s">
        <v>24</v>
      </c>
      <c r="B28" s="200" t="s">
        <v>89</v>
      </c>
      <c r="C28" s="177" t="s">
        <v>63</v>
      </c>
      <c r="D28" s="177">
        <v>5</v>
      </c>
      <c r="E28" s="201"/>
      <c r="F28" s="201"/>
      <c r="G28" s="127">
        <f t="shared" si="0"/>
        <v>0</v>
      </c>
    </row>
    <row r="29" spans="1:7" s="24" customFormat="1" ht="12.75">
      <c r="A29" s="199"/>
      <c r="B29" s="196" t="s">
        <v>64</v>
      </c>
      <c r="C29" s="177"/>
      <c r="D29" s="177"/>
      <c r="E29" s="201"/>
      <c r="F29" s="201"/>
      <c r="G29" s="198"/>
    </row>
    <row r="30" spans="1:7" s="24" customFormat="1" ht="12.75">
      <c r="A30" s="124" t="s">
        <v>28</v>
      </c>
      <c r="B30" s="174" t="s">
        <v>75</v>
      </c>
      <c r="C30" s="157" t="s">
        <v>34</v>
      </c>
      <c r="D30" s="177">
        <v>8</v>
      </c>
      <c r="E30" s="201"/>
      <c r="F30" s="201"/>
      <c r="G30" s="127">
        <f aca="true" t="shared" si="1" ref="G30:G38">SUM(D30*E30)</f>
        <v>0</v>
      </c>
    </row>
    <row r="31" spans="1:9" s="48" customFormat="1" ht="12.75">
      <c r="A31" s="124" t="s">
        <v>30</v>
      </c>
      <c r="B31" s="156" t="s">
        <v>136</v>
      </c>
      <c r="C31" s="157" t="s">
        <v>34</v>
      </c>
      <c r="D31" s="124">
        <v>24</v>
      </c>
      <c r="E31" s="127"/>
      <c r="F31" s="158"/>
      <c r="G31" s="127">
        <f>SUM(D31*E31)</f>
        <v>0</v>
      </c>
      <c r="I31" s="67"/>
    </row>
    <row r="32" spans="1:7" s="24" customFormat="1" ht="12.75">
      <c r="A32" s="124" t="s">
        <v>148</v>
      </c>
      <c r="B32" s="174" t="s">
        <v>78</v>
      </c>
      <c r="C32" s="157" t="s">
        <v>34</v>
      </c>
      <c r="D32" s="177">
        <v>16</v>
      </c>
      <c r="E32" s="127"/>
      <c r="F32" s="201"/>
      <c r="G32" s="127">
        <f t="shared" si="1"/>
        <v>0</v>
      </c>
    </row>
    <row r="33" spans="1:7" s="24" customFormat="1" ht="12.75">
      <c r="A33" s="124" t="s">
        <v>171</v>
      </c>
      <c r="B33" s="206" t="s">
        <v>35</v>
      </c>
      <c r="C33" s="157" t="s">
        <v>34</v>
      </c>
      <c r="D33" s="177">
        <v>8</v>
      </c>
      <c r="E33" s="127"/>
      <c r="F33" s="201"/>
      <c r="G33" s="127">
        <f t="shared" si="1"/>
        <v>0</v>
      </c>
    </row>
    <row r="34" spans="1:7" ht="12.75">
      <c r="A34" s="124" t="s">
        <v>172</v>
      </c>
      <c r="B34" s="174" t="s">
        <v>79</v>
      </c>
      <c r="C34" s="157" t="s">
        <v>34</v>
      </c>
      <c r="D34" s="177">
        <v>24</v>
      </c>
      <c r="E34" s="201"/>
      <c r="F34" s="201"/>
      <c r="G34" s="127">
        <f t="shared" si="1"/>
        <v>0</v>
      </c>
    </row>
    <row r="35" spans="1:7" ht="12.75">
      <c r="A35" s="124" t="s">
        <v>173</v>
      </c>
      <c r="B35" s="207" t="s">
        <v>135</v>
      </c>
      <c r="C35" s="161" t="s">
        <v>11</v>
      </c>
      <c r="D35" s="161">
        <v>1</v>
      </c>
      <c r="E35" s="127"/>
      <c r="F35" s="201"/>
      <c r="G35" s="127">
        <f t="shared" si="1"/>
        <v>0</v>
      </c>
    </row>
    <row r="36" spans="1:7" s="28" customFormat="1" ht="12.75">
      <c r="A36" s="124" t="s">
        <v>174</v>
      </c>
      <c r="B36" s="156" t="s">
        <v>45</v>
      </c>
      <c r="C36" s="208" t="s">
        <v>34</v>
      </c>
      <c r="D36" s="124">
        <v>8</v>
      </c>
      <c r="E36" s="209"/>
      <c r="F36" s="180"/>
      <c r="G36" s="127">
        <f t="shared" si="1"/>
        <v>0</v>
      </c>
    </row>
    <row r="37" spans="1:7" s="24" customFormat="1" ht="12.75">
      <c r="A37" s="124" t="s">
        <v>175</v>
      </c>
      <c r="B37" s="179" t="s">
        <v>134</v>
      </c>
      <c r="C37" s="161" t="s">
        <v>11</v>
      </c>
      <c r="D37" s="161">
        <v>1</v>
      </c>
      <c r="E37" s="127"/>
      <c r="F37" s="210"/>
      <c r="G37" s="127">
        <f t="shared" si="1"/>
        <v>0</v>
      </c>
    </row>
    <row r="38" spans="1:7" s="28" customFormat="1" ht="13.5" thickBot="1">
      <c r="A38" s="184" t="s">
        <v>176</v>
      </c>
      <c r="B38" s="185" t="s">
        <v>103</v>
      </c>
      <c r="C38" s="168" t="s">
        <v>63</v>
      </c>
      <c r="D38" s="184">
        <v>4</v>
      </c>
      <c r="E38" s="186"/>
      <c r="F38" s="214"/>
      <c r="G38" s="186">
        <f t="shared" si="1"/>
        <v>0</v>
      </c>
    </row>
    <row r="39" spans="1:7" ht="12.75">
      <c r="A39" s="211"/>
      <c r="B39" s="18" t="s">
        <v>3</v>
      </c>
      <c r="C39" s="212"/>
      <c r="D39" s="212"/>
      <c r="E39" s="212"/>
      <c r="F39" s="213">
        <f>SUM(F4:F28)</f>
        <v>0</v>
      </c>
      <c r="G39" s="213">
        <f>SUM(G4:G38)</f>
        <v>0</v>
      </c>
    </row>
    <row r="40" spans="2:7" ht="12.75">
      <c r="B40" s="1"/>
      <c r="E40" s="3"/>
      <c r="G40" s="10"/>
    </row>
    <row r="41" spans="1:7" s="10" customFormat="1" ht="12.75">
      <c r="A41" s="38"/>
      <c r="B41" s="39" t="s">
        <v>84</v>
      </c>
      <c r="C41" s="40"/>
      <c r="D41" s="40"/>
      <c r="E41" s="40"/>
      <c r="F41" s="38"/>
      <c r="G41" s="41">
        <f>SUM(F39:G39)</f>
        <v>0</v>
      </c>
    </row>
  </sheetData>
  <sheetProtection/>
  <conditionalFormatting sqref="G522 G544">
    <cfRule type="cellIs" priority="9" dxfId="1" operator="equal" stopIfTrue="1">
      <formula>#REF!</formula>
    </cfRule>
  </conditionalFormatting>
  <conditionalFormatting sqref="D1821:D65536 E1687:G1710 E1664:G1665 D48:D1817 J32:J36 J30 D41:D45 D32:D34 D36 D38:D39 J26:J28 J11:J12 D25:D30 D1:D23">
    <cfRule type="cellIs" priority="8" dxfId="6" operator="lessThan" stopIfTrue="1">
      <formula>$A$1</formula>
    </cfRule>
  </conditionalFormatting>
  <printOptions gridLines="1" horizontalCentered="1"/>
  <pageMargins left="0.5118110236220472" right="0.3937007874015748" top="0.5905511811023623" bottom="0.3937007874015748" header="0.1968503937007874" footer="0.196850393700787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XXX.s.r.o.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fox</dc:creator>
  <cp:keywords/>
  <dc:description/>
  <cp:lastModifiedBy>Jiří Bobek</cp:lastModifiedBy>
  <cp:lastPrinted>2016-12-20T11:09:11Z</cp:lastPrinted>
  <dcterms:created xsi:type="dcterms:W3CDTF">1998-09-16T08:22:29Z</dcterms:created>
  <dcterms:modified xsi:type="dcterms:W3CDTF">2018-03-06T17:29:17Z</dcterms:modified>
  <cp:category/>
  <cp:version/>
  <cp:contentType/>
  <cp:contentStatus/>
</cp:coreProperties>
</file>