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<sst xmlns="http://schemas.openxmlformats.org/spreadsheetml/2006/main" count="405" uniqueCount="207">
  <si>
    <t>KRYCÍ LIST ROZPOČTU</t>
  </si>
  <si>
    <t>Název stavby</t>
  </si>
  <si>
    <t>Stavební úpravy bývalé varny a zázemí na edukační laboratoř</t>
  </si>
  <si>
    <t>JKSO</t>
  </si>
  <si>
    <t xml:space="preserve"> </t>
  </si>
  <si>
    <t>Kód stavby</t>
  </si>
  <si>
    <t>RB-14-06-02</t>
  </si>
  <si>
    <t>Název objektu</t>
  </si>
  <si>
    <t>Objekt D2 a D3 Univerzitní náměstí 1934/3, Karviná</t>
  </si>
  <si>
    <t>EČO</t>
  </si>
  <si>
    <t>Kód objektu</t>
  </si>
  <si>
    <t>01</t>
  </si>
  <si>
    <t>Název části</t>
  </si>
  <si>
    <t>D.1.4.1 – ústřední vytápění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</si>
  <si>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</si>
  <si>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</si>
  <si>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</si>
  <si>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</si>
  <si>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</si>
  <si>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</si>
  <si>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</si>
  <si>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Slezská univerzita v Opavě, K Rybníčku 626/1, Opava</t>
  </si>
  <si>
    <t>Projektant</t>
  </si>
  <si>
    <t>MARPO, s.r.o. Ostrava</t>
  </si>
  <si>
    <t>Zhotovitel</t>
  </si>
  <si>
    <t>Rozpočet číslo</t>
  </si>
  <si>
    <t>Zpracoval</t>
  </si>
  <si>
    <t>Dne</t>
  </si>
  <si>
    <t>21.07.2016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</si>
  <si>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</si>
  <si>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</si>
  <si>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</si>
  <si>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</si>
  <si>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</si>
  <si>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</si>
  <si>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</si>
  <si>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</si>
  <si>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</si>
  <si>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</si>
  <si>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</si>
  <si>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</si>
  <si>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</si>
  <si>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</si>
  <si>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</si>
  <si>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</si>
  <si>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</si>
  <si>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</si>
  <si>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</si>
  <si>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</si>
  <si>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</si>
  <si>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</si>
  <si>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</si>
  <si>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</si>
  <si>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</si>
  <si>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</si>
  <si>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</si>
  <si>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</si>
  <si>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</si>
  <si>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</si>
  <si>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</si>
  <si>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</si>
  <si>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</si>
  <si>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</si>
  <si>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</si>
  <si>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</si>
  <si>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</si>
  <si>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</si>
  <si>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</si>
  <si>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</si>
  <si>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</si>
  <si>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</si>
  <si>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</si>
  <si>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</si>
  <si>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</si>
  <si>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</si>
  <si>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</si>
  <si>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</si>
  <si>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</si>
  <si>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</si>
  <si>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</si>
  <si>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</si>
  <si>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</si>
  <si>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</si>
  <si>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</si>
  <si>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</si>
  <si>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03.07.2015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</si>
  <si>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</si>
  <si>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</si>
  <si>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</si>
  <si>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</si>
  <si>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</si>
  <si>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</si>
  <si>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</si>
  <si>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</si>
  <si>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</si>
  <si>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</si>
  <si>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</si>
  <si>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</si>
  <si>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</si>
  <si>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</si>
  <si>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</si>
  <si>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</si>
  <si>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</si>
  <si>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</si>
  <si>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</si>
  <si>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</si>
  <si>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</si>
  <si>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</si>
  <si>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PSV</t>
  </si>
  <si>
    <t>0</t>
  </si>
  <si>
    <t>733</t>
  </si>
  <si>
    <t>Ústřední vytápění - potrubí</t>
  </si>
  <si>
    <t>1</t>
  </si>
  <si>
    <t>K</t>
  </si>
  <si>
    <t>731</t>
  </si>
  <si>
    <t>733110808</t>
  </si>
  <si>
    <t>Demontáž potrubí ocelového závitového do DN 50</t>
  </si>
  <si>
    <t>m</t>
  </si>
  <si>
    <t>2</t>
  </si>
  <si>
    <t>733223202</t>
  </si>
  <si>
    <t>Potrubí měděné  D 15x1</t>
  </si>
  <si>
    <t>733223203</t>
  </si>
  <si>
    <t>Potrubí měděné  D 18x1</t>
  </si>
  <si>
    <t>733223204</t>
  </si>
  <si>
    <t>Potrubí měděné  D 22x1</t>
  </si>
  <si>
    <t>733291102</t>
  </si>
  <si>
    <t>Zkouška těsnosti potrubí měděné do D 64x2</t>
  </si>
  <si>
    <t>PK</t>
  </si>
  <si>
    <t>7333</t>
  </si>
  <si>
    <t>Topná a tlaková zkouška</t>
  </si>
  <si>
    <t>hod</t>
  </si>
  <si>
    <t>733890803</t>
  </si>
  <si>
    <t>Přemístění potrubí demontovaného vodorovně do 100 m v objektech výšky přes 6 do 24 m</t>
  </si>
  <si>
    <t>t</t>
  </si>
  <si>
    <t>998733203</t>
  </si>
  <si>
    <t>Přesun hmot procentní pro rozvody potrubí v objektech v do 24 m</t>
  </si>
  <si>
    <t>734</t>
  </si>
  <si>
    <t>Ústřední vytápění - armatury</t>
  </si>
  <si>
    <t>734200811</t>
  </si>
  <si>
    <t>Demontáž armatury závitové s jedním závitem do G 1/2</t>
  </si>
  <si>
    <t>kus</t>
  </si>
  <si>
    <t>734292713</t>
  </si>
  <si>
    <t>Kohout kulový přímý G 1/2 PN 42 do 185°C vnitřní závit</t>
  </si>
  <si>
    <t>734292714</t>
  </si>
  <si>
    <t>Kohout kulový přímý G 3/4 PN 42 do 185°C vnitřní závit</t>
  </si>
  <si>
    <t>734292715</t>
  </si>
  <si>
    <t>Kohout kulový přímý G 1 PN 42 do 185°C vnitřní závit</t>
  </si>
  <si>
    <t>721</t>
  </si>
  <si>
    <t>722224115</t>
  </si>
  <si>
    <t>Kohout plnicí nebo vypouštěcí G 1/2 s jedním závitem</t>
  </si>
  <si>
    <t>734211113</t>
  </si>
  <si>
    <t>Ventil závitový odvzdušňovací G 3/8 PN 10 do 120°C otopných těles</t>
  </si>
  <si>
    <t>734211120</t>
  </si>
  <si>
    <t>Ventil závitový odvzdušňovací G 1/2 PN 14 do 120°C automatický</t>
  </si>
  <si>
    <t>734985</t>
  </si>
  <si>
    <t>Demontáž termoel. hlavic IRC systému</t>
  </si>
  <si>
    <t>734995</t>
  </si>
  <si>
    <t>Zpětná montáž termoel. hlavic IRC systému vč. úpravy délky kabeláže</t>
  </si>
  <si>
    <t>734221536</t>
  </si>
  <si>
    <t>Ventil závitový termostatický přímý dvouregulační G 1/2 PN 16 do 110°C bez hlavice ovládání kompatibilní s termoel. hlavicemi IRC systému</t>
  </si>
  <si>
    <t>734221683</t>
  </si>
  <si>
    <t>Termostatická hlavice kapalinová PN 10 do 110°C s vestavěným čidlem pro veřejné prostory</t>
  </si>
  <si>
    <t>734261417</t>
  </si>
  <si>
    <t>Šroubení regulační radiátorové přímé G 1/2 s vypouštěním</t>
  </si>
  <si>
    <t>998734203</t>
  </si>
  <si>
    <t>Přesun hmot procentní pro armatury v objektech v do 24 m</t>
  </si>
  <si>
    <t>735</t>
  </si>
  <si>
    <t>Ústřední vytápění - otopná tělesa</t>
  </si>
  <si>
    <t>735000912</t>
  </si>
  <si>
    <t>Vyregulování ventilu nebo kohoutu dvojregulačního s termostatickým ovládáním</t>
  </si>
  <si>
    <t>735111811</t>
  </si>
  <si>
    <t>Demontáž otopného tělesa vč. konzol</t>
  </si>
  <si>
    <t>ks</t>
  </si>
  <si>
    <t>735151511</t>
  </si>
  <si>
    <t>Otopné těleso panelové typ 11 výška/délka 600/500 mm</t>
  </si>
  <si>
    <t>735151512</t>
  </si>
  <si>
    <t>Otopné těleso panelové typ 11 výška/délka 600/600 mm</t>
  </si>
  <si>
    <t>735151513</t>
  </si>
  <si>
    <t>Otopné těleso panelové typ 11 výška/délka 600/800 mm</t>
  </si>
  <si>
    <t>735151514</t>
  </si>
  <si>
    <t>Otopné těleso panelové typ 11 výška/délka 600/1000 mm</t>
  </si>
  <si>
    <t>735151534</t>
  </si>
  <si>
    <t>Otopné těleso panelové typ 21 výška/délka 600/1000 mm</t>
  </si>
  <si>
    <t>735151552</t>
  </si>
  <si>
    <t>Otopné těleso panelové typ 22 výška/délka 600/600 mm</t>
  </si>
  <si>
    <t>735151554</t>
  </si>
  <si>
    <t>Otopné těleso panelové typ 22 výška/délka 600/1000 mm</t>
  </si>
  <si>
    <t>735151454</t>
  </si>
  <si>
    <t>Montáž otopných těles ocelových deskových dvouřadých délky do 1200mm</t>
  </si>
  <si>
    <t>735191905</t>
  </si>
  <si>
    <t>Odvzdušnění otopných těles</t>
  </si>
  <si>
    <t>735191910</t>
  </si>
  <si>
    <t>Napuštění vody do otopných těles</t>
  </si>
  <si>
    <t>m2</t>
  </si>
  <si>
    <t>735494811</t>
  </si>
  <si>
    <t>Vypuštění vody z otopných těles</t>
  </si>
  <si>
    <t>998735203</t>
  </si>
  <si>
    <t>Přesun hmot procentní pro otopná tělesa v objektech v do 24 m</t>
  </si>
  <si>
    <t>783</t>
  </si>
  <si>
    <t>Dokončovací práce - nátěry</t>
  </si>
  <si>
    <t>783425413</t>
  </si>
  <si>
    <t>Nátěry syntetické potrubí do DN 50 barva dražší lesklý povrch 2x antikorozní, 1x základní, 1x email</t>
  </si>
  <si>
    <t>OST</t>
  </si>
  <si>
    <t>6</t>
  </si>
  <si>
    <t>Technologicko montážní projekt – výpočet zaregulování dle skutečně vybraných komponentů</t>
  </si>
  <si>
    <t>7</t>
  </si>
  <si>
    <t>Dokumntace skutečného provedení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</si>
</sst>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color indexed="59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164" fontId="4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4" fillId="0" borderId="21" xfId="0" applyNumberFormat="1" applyFont="1" applyBorder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164" fontId="4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6" fontId="8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8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righ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166" fontId="8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8" fillId="0" borderId="48" xfId="0" applyNumberFormat="1" applyFont="1" applyBorder="1" applyAlignment="1" applyProtection="1">
      <alignment horizontal="right" vertical="center"/>
      <protection/>
    </xf>
    <xf numFmtId="166" fontId="8" fillId="0" borderId="31" xfId="0" applyNumberFormat="1" applyFont="1" applyBorder="1" applyAlignment="1" applyProtection="1">
      <alignment horizontal="right" vertical="center"/>
      <protection/>
    </xf>
    <xf numFmtId="165" fontId="12" fillId="0" borderId="14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3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4" fillId="0" borderId="27" xfId="0" applyNumberFormat="1" applyFont="1" applyBorder="1" applyAlignment="1" applyProtection="1">
      <alignment horizontal="right" vertical="center"/>
      <protection/>
    </xf>
    <xf numFmtId="166" fontId="4" fillId="0" borderId="24" xfId="0" applyNumberFormat="1" applyFont="1" applyBorder="1" applyAlignment="1" applyProtection="1">
      <alignment horizontal="right" vertical="center"/>
      <protection/>
    </xf>
    <xf numFmtId="166" fontId="8" fillId="0" borderId="27" xfId="0" applyNumberFormat="1" applyFont="1" applyBorder="1" applyAlignment="1" applyProtection="1">
      <alignment horizontal="right" vertical="center"/>
      <protection/>
    </xf>
    <xf numFmtId="167" fontId="13" fillId="0" borderId="52" xfId="0" applyNumberFormat="1" applyFont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4" fillId="0" borderId="24" xfId="0" applyNumberFormat="1" applyFont="1" applyBorder="1" applyAlignment="1" applyProtection="1">
      <alignment horizontal="right" vertical="center"/>
      <protection/>
    </xf>
    <xf numFmtId="167" fontId="13" fillId="0" borderId="44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4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4" fillId="34" borderId="58" xfId="0" applyFont="1" applyFill="1" applyBorder="1" applyAlignment="1" applyProtection="1">
      <alignment horizontal="center" vertical="center" wrapText="1"/>
      <protection/>
    </xf>
    <xf numFmtId="0" fontId="4" fillId="34" borderId="59" xfId="0" applyFont="1" applyFill="1" applyBorder="1" applyAlignment="1" applyProtection="1">
      <alignment horizontal="center" vertical="center" wrapText="1"/>
      <protection/>
    </xf>
    <xf numFmtId="0" fontId="4" fillId="34" borderId="60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164" fontId="4" fillId="34" borderId="47" xfId="0" applyNumberFormat="1" applyFont="1" applyFill="1" applyBorder="1" applyAlignment="1" applyProtection="1">
      <alignment horizontal="center" vertical="center"/>
      <protection/>
    </xf>
    <xf numFmtId="164" fontId="4" fillId="34" borderId="61" xfId="0" applyNumberFormat="1" applyFont="1" applyFill="1" applyBorder="1" applyAlignment="1" applyProtection="1">
      <alignment horizontal="center" vertical="center"/>
      <protection/>
    </xf>
    <xf numFmtId="164" fontId="4" fillId="34" borderId="62" xfId="0" applyNumberFormat="1" applyFont="1" applyFill="1" applyBorder="1" applyAlignment="1" applyProtection="1">
      <alignment horizontal="center" vertical="center"/>
      <protection/>
    </xf>
    <xf numFmtId="164" fontId="4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4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3" fontId="10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top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3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31">
      <selection activeCell="Z43" sqref="Z43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69" t="s">
        <v>2</v>
      </c>
      <c r="F5" s="169"/>
      <c r="G5" s="169"/>
      <c r="H5" s="169"/>
      <c r="I5" s="169"/>
      <c r="J5" s="169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70" t="s">
        <v>8</v>
      </c>
      <c r="F7" s="170"/>
      <c r="G7" s="170"/>
      <c r="H7" s="170"/>
      <c r="I7" s="170"/>
      <c r="J7" s="170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171" t="s">
        <v>13</v>
      </c>
      <c r="F9" s="171"/>
      <c r="G9" s="171"/>
      <c r="H9" s="171"/>
      <c r="I9" s="171"/>
      <c r="J9" s="171"/>
      <c r="K9" s="13"/>
      <c r="L9" s="13"/>
      <c r="M9" s="13"/>
      <c r="N9" s="13"/>
      <c r="O9" s="13" t="s">
        <v>14</v>
      </c>
      <c r="P9" s="172"/>
      <c r="Q9" s="172"/>
      <c r="R9" s="172"/>
      <c r="S9" s="17"/>
    </row>
    <row r="10" spans="1:19" ht="17.25" customHeight="1" hidden="1">
      <c r="A10" s="12"/>
      <c r="B10" s="13" t="s">
        <v>15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16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17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7"/>
    </row>
    <row r="26" spans="1:19" ht="17.25" customHeight="1">
      <c r="A26" s="12"/>
      <c r="B26" s="13" t="s">
        <v>20</v>
      </c>
      <c r="C26" s="13"/>
      <c r="D26" s="13"/>
      <c r="E26" s="14" t="s">
        <v>21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22</v>
      </c>
      <c r="C27" s="13"/>
      <c r="D27" s="13"/>
      <c r="E27" s="22" t="s">
        <v>23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24</v>
      </c>
      <c r="C28" s="13"/>
      <c r="D28" s="13"/>
      <c r="E28" s="22" t="s">
        <v>4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25</v>
      </c>
      <c r="F30" s="13"/>
      <c r="G30" s="13" t="s">
        <v>26</v>
      </c>
      <c r="H30" s="13"/>
      <c r="I30" s="13"/>
      <c r="J30" s="13"/>
      <c r="K30" s="13"/>
      <c r="L30" s="13"/>
      <c r="M30" s="13"/>
      <c r="N30" s="13"/>
      <c r="O30" s="33" t="s">
        <v>27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 t="s">
        <v>28</v>
      </c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30</v>
      </c>
      <c r="B34" s="47"/>
      <c r="C34" s="47"/>
      <c r="D34" s="48"/>
      <c r="E34" s="49" t="s">
        <v>31</v>
      </c>
      <c r="F34" s="48"/>
      <c r="G34" s="49" t="s">
        <v>32</v>
      </c>
      <c r="H34" s="47"/>
      <c r="I34" s="48"/>
      <c r="J34" s="49" t="s">
        <v>33</v>
      </c>
      <c r="K34" s="47"/>
      <c r="L34" s="49" t="s">
        <v>34</v>
      </c>
      <c r="M34" s="47"/>
      <c r="N34" s="47"/>
      <c r="O34" s="48"/>
      <c r="P34" s="49" t="s">
        <v>35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36</v>
      </c>
      <c r="F36" s="43"/>
      <c r="G36" s="43"/>
      <c r="H36" s="43"/>
      <c r="I36" s="43"/>
      <c r="J36" s="60" t="s">
        <v>37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38</v>
      </c>
      <c r="B37" s="62"/>
      <c r="C37" s="63" t="s">
        <v>39</v>
      </c>
      <c r="D37" s="64"/>
      <c r="E37" s="64"/>
      <c r="F37" s="65"/>
      <c r="G37" s="61" t="s">
        <v>40</v>
      </c>
      <c r="H37" s="66"/>
      <c r="I37" s="63" t="s">
        <v>41</v>
      </c>
      <c r="J37" s="64"/>
      <c r="K37" s="64"/>
      <c r="L37" s="61" t="s">
        <v>42</v>
      </c>
      <c r="M37" s="66"/>
      <c r="N37" s="63" t="s">
        <v>43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44</v>
      </c>
      <c r="C38" s="16"/>
      <c r="D38" s="69" t="s">
        <v>45</v>
      </c>
      <c r="E38" s="70">
        <f>SUMIF(Rozpocet!O5:O58,8,Rozpocet!I5:I58)</f>
        <v>0</v>
      </c>
      <c r="F38" s="71"/>
      <c r="G38" s="67">
        <v>8</v>
      </c>
      <c r="H38" s="72" t="s">
        <v>46</v>
      </c>
      <c r="I38" s="29"/>
      <c r="J38" s="73">
        <v>0</v>
      </c>
      <c r="K38" s="74"/>
      <c r="L38" s="67">
        <v>13</v>
      </c>
      <c r="M38" s="27" t="s">
        <v>47</v>
      </c>
      <c r="N38" s="35"/>
      <c r="O38" s="35"/>
      <c r="P38" s="75">
        <f>M49</f>
        <v>21</v>
      </c>
      <c r="Q38" s="76" t="s">
        <v>48</v>
      </c>
      <c r="R38" s="70">
        <v>0</v>
      </c>
      <c r="S38" s="71"/>
    </row>
    <row r="39" spans="1:19" ht="20.25" customHeight="1">
      <c r="A39" s="67">
        <v>2</v>
      </c>
      <c r="B39" s="77"/>
      <c r="C39" s="32"/>
      <c r="D39" s="69" t="s">
        <v>49</v>
      </c>
      <c r="E39" s="70">
        <f>SUMIF(Rozpocet!O10:O58,4,Rozpocet!I10:I58)</f>
        <v>0</v>
      </c>
      <c r="F39" s="71"/>
      <c r="G39" s="67">
        <v>9</v>
      </c>
      <c r="H39" s="13" t="s">
        <v>50</v>
      </c>
      <c r="I39" s="69"/>
      <c r="J39" s="73">
        <v>0</v>
      </c>
      <c r="K39" s="74"/>
      <c r="L39" s="67">
        <v>14</v>
      </c>
      <c r="M39" s="27" t="s">
        <v>51</v>
      </c>
      <c r="N39" s="35"/>
      <c r="O39" s="35"/>
      <c r="P39" s="75">
        <f>M49</f>
        <v>21</v>
      </c>
      <c r="Q39" s="76" t="s">
        <v>48</v>
      </c>
      <c r="R39" s="70">
        <v>0</v>
      </c>
      <c r="S39" s="71"/>
    </row>
    <row r="40" spans="1:19" ht="20.25" customHeight="1">
      <c r="A40" s="67">
        <v>3</v>
      </c>
      <c r="B40" s="68" t="s">
        <v>52</v>
      </c>
      <c r="C40" s="16"/>
      <c r="D40" s="69" t="s">
        <v>45</v>
      </c>
      <c r="E40" s="70">
        <f>SUMIF(Rozpocet!O11:O103,32,Rozpocet!I11:I103)</f>
        <v>0</v>
      </c>
      <c r="F40" s="71"/>
      <c r="G40" s="67">
        <v>10</v>
      </c>
      <c r="H40" s="72" t="s">
        <v>53</v>
      </c>
      <c r="I40" s="29"/>
      <c r="J40" s="73">
        <v>0</v>
      </c>
      <c r="K40" s="74"/>
      <c r="L40" s="67">
        <v>15</v>
      </c>
      <c r="M40" s="27" t="s">
        <v>54</v>
      </c>
      <c r="N40" s="35"/>
      <c r="O40" s="35"/>
      <c r="P40" s="75">
        <f>M49</f>
        <v>21</v>
      </c>
      <c r="Q40" s="76" t="s">
        <v>48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49</v>
      </c>
      <c r="E41" s="70">
        <f>SUMIF(Rozpocet!O12:O103,16,Rozpocet!I12:I103)+SUMIF(Rozpocet!O12:O103,128,Rozpocet!I12:I103)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55</v>
      </c>
      <c r="N41" s="35"/>
      <c r="O41" s="35"/>
      <c r="P41" s="75">
        <f>M49</f>
        <v>21</v>
      </c>
      <c r="Q41" s="76" t="s">
        <v>48</v>
      </c>
      <c r="R41" s="70">
        <v>0</v>
      </c>
      <c r="S41" s="71"/>
    </row>
    <row r="42" spans="1:19" ht="20.25" customHeight="1">
      <c r="A42" s="67">
        <v>5</v>
      </c>
      <c r="B42" s="68" t="s">
        <v>56</v>
      </c>
      <c r="C42" s="16"/>
      <c r="D42" s="69" t="s">
        <v>45</v>
      </c>
      <c r="E42" s="70">
        <f>SUMIF(Rozpocet!O13:O58,256,Rozpocet!I13:I58)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57</v>
      </c>
      <c r="N42" s="35"/>
      <c r="O42" s="35"/>
      <c r="P42" s="75">
        <f>M49</f>
        <v>21</v>
      </c>
      <c r="Q42" s="76" t="s">
        <v>48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49</v>
      </c>
      <c r="E43" s="70">
        <f>SUMIF(Rozpocet!O14:O58,64,Rozpocet!I14:I58)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58</v>
      </c>
      <c r="N43" s="35"/>
      <c r="O43" s="35"/>
      <c r="P43" s="35"/>
      <c r="Q43" s="29"/>
      <c r="R43" s="70">
        <f>SUMIF(Rozpocet!O14:O58,1024,Rozpocet!I14:I58)</f>
        <v>0</v>
      </c>
      <c r="S43" s="71"/>
    </row>
    <row r="44" spans="1:19" ht="20.25" customHeight="1">
      <c r="A44" s="67">
        <v>7</v>
      </c>
      <c r="B44" s="80" t="s">
        <v>59</v>
      </c>
      <c r="C44" s="35"/>
      <c r="D44" s="29"/>
      <c r="E44" s="81">
        <f>SUM(E38:E43)</f>
        <v>0</v>
      </c>
      <c r="F44" s="45"/>
      <c r="G44" s="67">
        <v>12</v>
      </c>
      <c r="H44" s="80" t="s">
        <v>60</v>
      </c>
      <c r="I44" s="29"/>
      <c r="J44" s="82">
        <f>SUM(J38:J41)</f>
        <v>0</v>
      </c>
      <c r="K44" s="83"/>
      <c r="L44" s="67">
        <v>19</v>
      </c>
      <c r="M44" s="68" t="s">
        <v>61</v>
      </c>
      <c r="N44" s="25"/>
      <c r="O44" s="25"/>
      <c r="P44" s="25"/>
      <c r="Q44" s="84"/>
      <c r="R44" s="81">
        <f>SUM(R38:R43)</f>
        <v>0</v>
      </c>
      <c r="S44" s="45"/>
    </row>
    <row r="45" spans="1:19" ht="20.25" customHeight="1">
      <c r="A45" s="85">
        <v>20</v>
      </c>
      <c r="B45" s="86" t="s">
        <v>62</v>
      </c>
      <c r="C45" s="87"/>
      <c r="D45" s="88"/>
      <c r="E45" s="89">
        <f>SUMIF(Rozpocet!O14:O58,512,Rozpocet!I14:I58)</f>
        <v>0</v>
      </c>
      <c r="F45" s="41"/>
      <c r="G45" s="85">
        <v>21</v>
      </c>
      <c r="H45" s="86" t="s">
        <v>63</v>
      </c>
      <c r="I45" s="88"/>
      <c r="J45" s="90">
        <v>0</v>
      </c>
      <c r="K45" s="91">
        <f>M49</f>
        <v>21</v>
      </c>
      <c r="L45" s="85">
        <v>22</v>
      </c>
      <c r="M45" s="86" t="s">
        <v>64</v>
      </c>
      <c r="N45" s="87"/>
      <c r="O45" s="87"/>
      <c r="P45" s="87"/>
      <c r="Q45" s="88"/>
      <c r="R45" s="89">
        <f>SUMIF(Rozpocet!O14:O58,"&lt;4",Rozpocet!I14:I58)+SUMIF(Rozpocet!O14:O58,"&gt;1024",Rozpocet!I14:I58)</f>
        <v>0</v>
      </c>
      <c r="S45" s="41"/>
    </row>
    <row r="46" spans="1:19" ht="20.25" customHeight="1">
      <c r="A46" s="92" t="s">
        <v>22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65</v>
      </c>
      <c r="M46" s="48"/>
      <c r="N46" s="63" t="s">
        <v>66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67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68</v>
      </c>
      <c r="B48" s="31"/>
      <c r="C48" s="31"/>
      <c r="D48" s="31"/>
      <c r="E48" s="31"/>
      <c r="F48" s="32"/>
      <c r="G48" s="98" t="s">
        <v>69</v>
      </c>
      <c r="H48" s="31"/>
      <c r="I48" s="31"/>
      <c r="J48" s="31"/>
      <c r="K48" s="31"/>
      <c r="L48" s="67">
        <v>24</v>
      </c>
      <c r="M48" s="99">
        <v>15</v>
      </c>
      <c r="N48" s="32" t="s">
        <v>48</v>
      </c>
      <c r="O48" s="100"/>
      <c r="P48" s="35" t="s">
        <v>70</v>
      </c>
      <c r="Q48" s="29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20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48</v>
      </c>
      <c r="O49" s="100">
        <f>ROUND(SUMIF(Rozpocet!N14:N58,M49,Rozpocet!I14:I58)+SUMIF(P38:P42,M49,R38:R42)+IF(K45=M49,J45,0),2)</f>
        <v>0</v>
      </c>
      <c r="P49" s="35" t="s">
        <v>70</v>
      </c>
      <c r="Q49" s="29"/>
      <c r="R49" s="70">
        <f>ROUNDUP(O49*M49/100,1)</f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71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68</v>
      </c>
      <c r="B51" s="31"/>
      <c r="C51" s="31"/>
      <c r="D51" s="31"/>
      <c r="E51" s="31"/>
      <c r="F51" s="32"/>
      <c r="G51" s="98" t="s">
        <v>69</v>
      </c>
      <c r="H51" s="31"/>
      <c r="I51" s="31"/>
      <c r="J51" s="31"/>
      <c r="K51" s="31"/>
      <c r="L51" s="61" t="s">
        <v>72</v>
      </c>
      <c r="M51" s="48"/>
      <c r="N51" s="63" t="s">
        <v>73</v>
      </c>
      <c r="O51" s="47"/>
      <c r="P51" s="47"/>
      <c r="Q51" s="47"/>
      <c r="R51" s="111"/>
      <c r="S51" s="50"/>
    </row>
    <row r="52" spans="1:19" ht="20.25" customHeight="1">
      <c r="A52" s="103" t="s">
        <v>24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74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75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12" t="s">
        <v>68</v>
      </c>
      <c r="B54" s="40"/>
      <c r="C54" s="40"/>
      <c r="D54" s="40"/>
      <c r="E54" s="40"/>
      <c r="F54" s="113"/>
      <c r="G54" s="114" t="s">
        <v>69</v>
      </c>
      <c r="H54" s="40"/>
      <c r="I54" s="40"/>
      <c r="J54" s="40"/>
      <c r="K54" s="40"/>
      <c r="L54" s="85">
        <v>29</v>
      </c>
      <c r="M54" s="86" t="s">
        <v>76</v>
      </c>
      <c r="N54" s="87"/>
      <c r="O54" s="87"/>
      <c r="P54" s="87"/>
      <c r="Q54" s="88"/>
      <c r="R54" s="54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6" t="s">
        <v>77</v>
      </c>
      <c r="B1" s="117"/>
      <c r="C1" s="117"/>
      <c r="D1" s="117"/>
      <c r="E1" s="117"/>
    </row>
    <row r="2" spans="1:5" ht="12" customHeight="1">
      <c r="A2" s="118" t="s">
        <v>78</v>
      </c>
      <c r="B2" s="119" t="str">
        <f>'Krycí list'!E5</f>
        <v>Stavební úpravy bývalé varny a zázemí na edukační laboratoř</v>
      </c>
      <c r="C2" s="120"/>
      <c r="D2" s="120"/>
      <c r="E2" s="120"/>
    </row>
    <row r="3" spans="1:5" ht="12" customHeight="1">
      <c r="A3" s="118" t="s">
        <v>79</v>
      </c>
      <c r="B3" s="119" t="str">
        <f>'Krycí list'!E7</f>
        <v>Objekt D2 a D3 Univerzitní náměstí 1934/3, Karviná</v>
      </c>
      <c r="C3" s="121"/>
      <c r="D3" s="119"/>
      <c r="E3" s="122"/>
    </row>
    <row r="4" spans="1:5" ht="12" customHeight="1">
      <c r="A4" s="118" t="s">
        <v>80</v>
      </c>
      <c r="B4" s="119" t="str">
        <f>'Krycí list'!E9</f>
        <v>D.1.4.1 – ústřední vytápění</v>
      </c>
      <c r="C4" s="121"/>
      <c r="D4" s="119"/>
      <c r="E4" s="122"/>
    </row>
    <row r="5" spans="1:5" ht="12" customHeight="1">
      <c r="A5" s="119" t="s">
        <v>81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82</v>
      </c>
      <c r="B7" s="119" t="str">
        <f>'Krycí list'!E26</f>
        <v>Slezská univerzita v Opavě, K Rybníčku 626/1, Opava</v>
      </c>
      <c r="C7" s="121"/>
      <c r="D7" s="119"/>
      <c r="E7" s="122"/>
    </row>
    <row r="8" spans="1:5" ht="12" customHeight="1">
      <c r="A8" s="119" t="s">
        <v>83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84</v>
      </c>
      <c r="B9" s="119" t="s">
        <v>85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86</v>
      </c>
      <c r="B11" s="124" t="s">
        <v>87</v>
      </c>
      <c r="C11" s="125" t="s">
        <v>88</v>
      </c>
      <c r="D11" s="126" t="s">
        <v>89</v>
      </c>
      <c r="E11" s="125" t="s">
        <v>90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8" customFormat="1" ht="12.75" customHeight="1">
      <c r="A14" s="134" t="str">
        <f>Rozpocet!D14</f>
        <v>PSV</v>
      </c>
      <c r="B14" s="135" t="str">
        <f>Rozpocet!E14</f>
        <v>Práce a dodávky PSV</v>
      </c>
      <c r="C14" s="136">
        <f>Rozpocet!I14</f>
        <v>0</v>
      </c>
      <c r="D14" s="137" t="e">
        <f>Rozpocet!K14</f>
        <v>#REF!</v>
      </c>
      <c r="E14" s="137" t="e">
        <f>Rozpocet!M14</f>
        <v>#REF!</v>
      </c>
    </row>
    <row r="15" spans="1:5" s="138" customFormat="1" ht="12.75" customHeight="1">
      <c r="A15" s="139" t="str">
        <f>Rozpocet!D15</f>
        <v>733</v>
      </c>
      <c r="B15" s="140" t="str">
        <f>Rozpocet!E15</f>
        <v>Ústřední vytápění - potrubí</v>
      </c>
      <c r="C15" s="141">
        <f>Rozpocet!I15</f>
        <v>0</v>
      </c>
      <c r="D15" s="142">
        <f>Rozpocet!K15</f>
        <v>0.08045999999999999</v>
      </c>
      <c r="E15" s="142">
        <f>Rozpocet!M15</f>
        <v>0.6384</v>
      </c>
    </row>
    <row r="16" spans="1:5" s="138" customFormat="1" ht="12.75" customHeight="1">
      <c r="A16" s="139" t="str">
        <f>Rozpocet!D24</f>
        <v>734</v>
      </c>
      <c r="B16" s="140" t="str">
        <f>Rozpocet!E24</f>
        <v>Ústřední vytápění - armatury</v>
      </c>
      <c r="C16" s="141">
        <f>Rozpocet!I24</f>
        <v>0</v>
      </c>
      <c r="D16" s="142">
        <f>Rozpocet!K24</f>
        <v>0.037649999999999996</v>
      </c>
      <c r="E16" s="142">
        <f>Rozpocet!M24</f>
        <v>0.00855</v>
      </c>
    </row>
    <row r="17" spans="1:5" s="138" customFormat="1" ht="12.75" customHeight="1">
      <c r="A17" s="139" t="str">
        <f>Rozpocet!D38</f>
        <v>735</v>
      </c>
      <c r="B17" s="140" t="str">
        <f>Rozpocet!E38</f>
        <v>Ústřední vytápění - otopná tělesa</v>
      </c>
      <c r="C17" s="141">
        <f>Rozpocet!I38</f>
        <v>0</v>
      </c>
      <c r="D17" s="142">
        <f>Rozpocet!K38</f>
        <v>0.81466</v>
      </c>
      <c r="E17" s="142">
        <f>Rozpocet!M38</f>
        <v>0.45220000000000005</v>
      </c>
    </row>
    <row r="18" spans="1:5" s="138" customFormat="1" ht="12.75" customHeight="1">
      <c r="A18" s="139" t="str">
        <f>Rozpocet!D53</f>
        <v>783</v>
      </c>
      <c r="B18" s="140" t="str">
        <f>Rozpocet!E53</f>
        <v>Dokončovací práce - nátěry</v>
      </c>
      <c r="C18" s="141">
        <f>Rozpocet!I53</f>
        <v>0</v>
      </c>
      <c r="D18" s="142">
        <f>Rozpocet!K53</f>
        <v>0.01752</v>
      </c>
      <c r="E18" s="142">
        <f>Rozpocet!M53</f>
        <v>0</v>
      </c>
    </row>
    <row r="19" spans="1:5" s="138" customFormat="1" ht="12.75" customHeight="1">
      <c r="A19" s="134" t="str">
        <f>Rozpocet!D55</f>
        <v>OST</v>
      </c>
      <c r="B19" s="135" t="str">
        <f>Rozpocet!E55</f>
        <v>Ostatní</v>
      </c>
      <c r="C19" s="136">
        <f>Rozpocet!I55</f>
        <v>0</v>
      </c>
      <c r="D19" s="137">
        <f>Rozpocet!K19</f>
        <v>0.00864</v>
      </c>
      <c r="E19" s="137">
        <f>Rozpocet!M19</f>
        <v>0</v>
      </c>
    </row>
    <row r="20" spans="2:5" s="143" customFormat="1" ht="12.75" customHeight="1">
      <c r="B20" s="144" t="s">
        <v>91</v>
      </c>
      <c r="C20" s="145">
        <f>Rozpocet!I58</f>
        <v>0</v>
      </c>
      <c r="D20" s="146" t="e">
        <f>Rozpocet!K58</f>
        <v>#REF!</v>
      </c>
      <c r="E20" s="146" t="e">
        <f>Rozpocet!M58</f>
        <v>#REF!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4" sqref="H14:H207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15" width="9.421875" style="1" hidden="1" customWidth="1"/>
    <col min="16" max="16" width="10.57421875" style="1" hidden="1" customWidth="1"/>
    <col min="17" max="17" width="9.28125" style="1" hidden="1" customWidth="1"/>
    <col min="18" max="18" width="10.57421875" style="1" hidden="1" customWidth="1"/>
    <col min="19" max="19" width="11.140625" style="1" hidden="1" customWidth="1"/>
    <col min="20" max="20" width="14.8515625" style="1" hidden="1" customWidth="1"/>
    <col min="21" max="16384" width="9.140625" style="1" customWidth="1"/>
  </cols>
  <sheetData>
    <row r="1" spans="1:20" ht="18" customHeight="1">
      <c r="A1" s="116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7"/>
      <c r="R1" s="147"/>
      <c r="S1" s="147"/>
      <c r="T1" s="147"/>
    </row>
    <row r="2" spans="1:20" ht="11.25" customHeight="1">
      <c r="A2" s="118" t="s">
        <v>78</v>
      </c>
      <c r="B2" s="119"/>
      <c r="C2" s="119" t="str">
        <f>'Krycí list'!E5</f>
        <v>Stavební úpravy bývalé varny a zázemí na edukační laboratoř</v>
      </c>
      <c r="D2" s="119"/>
      <c r="E2" s="119"/>
      <c r="F2" s="119"/>
      <c r="G2" s="119"/>
      <c r="H2" s="119"/>
      <c r="I2" s="119"/>
      <c r="J2" s="119"/>
      <c r="K2" s="119"/>
      <c r="L2" s="147"/>
      <c r="M2" s="147"/>
      <c r="N2" s="147"/>
      <c r="O2" s="148"/>
      <c r="P2" s="148"/>
      <c r="Q2" s="147"/>
      <c r="R2" s="147"/>
      <c r="S2" s="147"/>
      <c r="T2" s="147"/>
    </row>
    <row r="3" spans="1:20" ht="11.25" customHeight="1">
      <c r="A3" s="118" t="s">
        <v>79</v>
      </c>
      <c r="B3" s="119"/>
      <c r="C3" s="119" t="str">
        <f>'Krycí list'!E7</f>
        <v>Objekt D2 a D3 Univerzitní náměstí 1934/3, Karviná</v>
      </c>
      <c r="D3" s="119"/>
      <c r="E3" s="119"/>
      <c r="F3" s="119"/>
      <c r="G3" s="119"/>
      <c r="H3" s="119"/>
      <c r="I3" s="119"/>
      <c r="J3" s="119"/>
      <c r="K3" s="119"/>
      <c r="L3" s="147"/>
      <c r="M3" s="147"/>
      <c r="N3" s="147"/>
      <c r="O3" s="148"/>
      <c r="P3" s="148"/>
      <c r="Q3" s="147"/>
      <c r="R3" s="147"/>
      <c r="S3" s="147"/>
      <c r="T3" s="147"/>
    </row>
    <row r="4" spans="1:20" ht="11.25" customHeight="1">
      <c r="A4" s="118" t="s">
        <v>80</v>
      </c>
      <c r="B4" s="119"/>
      <c r="C4" s="119" t="str">
        <f>'Krycí list'!E9</f>
        <v>D.1.4.1 – ústřední vytápění</v>
      </c>
      <c r="D4" s="119"/>
      <c r="E4" s="119"/>
      <c r="F4" s="119"/>
      <c r="G4" s="119"/>
      <c r="H4" s="119"/>
      <c r="I4" s="119"/>
      <c r="J4" s="119"/>
      <c r="K4" s="119"/>
      <c r="L4" s="147"/>
      <c r="M4" s="147"/>
      <c r="N4" s="147"/>
      <c r="O4" s="148"/>
      <c r="P4" s="148"/>
      <c r="Q4" s="147"/>
      <c r="R4" s="147"/>
      <c r="S4" s="147"/>
      <c r="T4" s="147"/>
    </row>
    <row r="5" spans="1:20" ht="11.25" customHeight="1">
      <c r="A5" s="119" t="s">
        <v>93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7"/>
      <c r="M5" s="147"/>
      <c r="N5" s="147"/>
      <c r="O5" s="148"/>
      <c r="P5" s="148"/>
      <c r="Q5" s="147"/>
      <c r="R5" s="147"/>
      <c r="S5" s="147"/>
      <c r="T5" s="147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7"/>
      <c r="M6" s="147"/>
      <c r="N6" s="147"/>
      <c r="O6" s="148"/>
      <c r="P6" s="148"/>
      <c r="Q6" s="147"/>
      <c r="R6" s="147"/>
      <c r="S6" s="147"/>
      <c r="T6" s="147"/>
    </row>
    <row r="7" spans="1:20" ht="11.25" customHeight="1">
      <c r="A7" s="119" t="s">
        <v>82</v>
      </c>
      <c r="B7" s="119"/>
      <c r="C7" s="119" t="str">
        <f>'Krycí list'!E26</f>
        <v>Slezská univerzita v Opavě, K Rybníčku 626/1, Opava</v>
      </c>
      <c r="D7" s="119"/>
      <c r="E7" s="119"/>
      <c r="F7" s="119"/>
      <c r="G7" s="119"/>
      <c r="H7" s="119"/>
      <c r="I7" s="119"/>
      <c r="J7" s="119"/>
      <c r="K7" s="119"/>
      <c r="L7" s="147"/>
      <c r="M7" s="147"/>
      <c r="N7" s="147"/>
      <c r="O7" s="148"/>
      <c r="P7" s="148"/>
      <c r="Q7" s="147"/>
      <c r="R7" s="147"/>
      <c r="S7" s="147"/>
      <c r="T7" s="147"/>
    </row>
    <row r="8" spans="1:20" ht="11.25" customHeight="1">
      <c r="A8" s="119" t="s">
        <v>83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47"/>
      <c r="M8" s="147"/>
      <c r="N8" s="147"/>
      <c r="O8" s="148"/>
      <c r="P8" s="148"/>
      <c r="Q8" s="147"/>
      <c r="R8" s="147"/>
      <c r="S8" s="147"/>
      <c r="T8" s="147"/>
    </row>
    <row r="9" spans="1:20" ht="11.25" customHeight="1">
      <c r="A9" s="119" t="s">
        <v>84</v>
      </c>
      <c r="B9" s="119"/>
      <c r="C9" s="119" t="s">
        <v>85</v>
      </c>
      <c r="D9" s="119"/>
      <c r="E9" s="119"/>
      <c r="F9" s="119"/>
      <c r="G9" s="119"/>
      <c r="H9" s="119"/>
      <c r="I9" s="119"/>
      <c r="J9" s="119"/>
      <c r="K9" s="119"/>
      <c r="L9" s="147"/>
      <c r="M9" s="147"/>
      <c r="N9" s="147"/>
      <c r="O9" s="148"/>
      <c r="P9" s="148"/>
      <c r="Q9" s="147"/>
      <c r="R9" s="147"/>
      <c r="S9" s="147"/>
      <c r="T9" s="147"/>
    </row>
    <row r="10" spans="1:2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7"/>
      <c r="R10" s="147"/>
      <c r="S10" s="147"/>
      <c r="T10" s="147"/>
    </row>
    <row r="11" spans="1:21" ht="21.75" customHeight="1">
      <c r="A11" s="123" t="s">
        <v>94</v>
      </c>
      <c r="B11" s="124" t="s">
        <v>95</v>
      </c>
      <c r="C11" s="124" t="s">
        <v>96</v>
      </c>
      <c r="D11" s="124" t="s">
        <v>97</v>
      </c>
      <c r="E11" s="124" t="s">
        <v>87</v>
      </c>
      <c r="F11" s="124" t="s">
        <v>98</v>
      </c>
      <c r="G11" s="124" t="s">
        <v>99</v>
      </c>
      <c r="H11" s="124" t="s">
        <v>100</v>
      </c>
      <c r="I11" s="124" t="s">
        <v>88</v>
      </c>
      <c r="J11" s="124" t="s">
        <v>101</v>
      </c>
      <c r="K11" s="124" t="s">
        <v>89</v>
      </c>
      <c r="L11" s="124" t="s">
        <v>102</v>
      </c>
      <c r="M11" s="124" t="s">
        <v>103</v>
      </c>
      <c r="N11" s="124" t="s">
        <v>104</v>
      </c>
      <c r="O11" s="149" t="s">
        <v>105</v>
      </c>
      <c r="P11" s="150" t="s">
        <v>106</v>
      </c>
      <c r="Q11" s="124"/>
      <c r="R11" s="124"/>
      <c r="S11" s="124"/>
      <c r="T11" s="151" t="s">
        <v>107</v>
      </c>
      <c r="U11" s="152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3">
        <v>11</v>
      </c>
      <c r="P12" s="154">
        <v>12</v>
      </c>
      <c r="Q12" s="128"/>
      <c r="R12" s="128"/>
      <c r="S12" s="128"/>
      <c r="T12" s="155">
        <v>11</v>
      </c>
      <c r="U12" s="152"/>
    </row>
    <row r="13" spans="1:20" ht="3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56"/>
      <c r="Q13" s="147"/>
      <c r="R13" s="147"/>
      <c r="S13" s="147"/>
      <c r="T13" s="147"/>
    </row>
    <row r="14" spans="2:16" s="138" customFormat="1" ht="12.75" customHeight="1">
      <c r="B14" s="134" t="s">
        <v>65</v>
      </c>
      <c r="D14" s="135" t="s">
        <v>52</v>
      </c>
      <c r="E14" s="135" t="s">
        <v>108</v>
      </c>
      <c r="I14" s="136">
        <f>I15+I24+I38+I53</f>
        <v>0</v>
      </c>
      <c r="K14" s="137" t="e">
        <f>#REF!+#REF!+K15+K24+K38+K53</f>
        <v>#REF!</v>
      </c>
      <c r="M14" s="137" t="e">
        <f>#REF!+#REF!+M15+M24+M38+M53</f>
        <v>#REF!</v>
      </c>
      <c r="P14" s="135" t="s">
        <v>109</v>
      </c>
    </row>
    <row r="15" spans="2:16" s="138" customFormat="1" ht="12.75" customHeight="1">
      <c r="B15" s="139" t="s">
        <v>65</v>
      </c>
      <c r="D15" s="140" t="s">
        <v>110</v>
      </c>
      <c r="E15" s="140" t="s">
        <v>111</v>
      </c>
      <c r="I15" s="141">
        <f>SUM(I16:I23)</f>
        <v>0</v>
      </c>
      <c r="K15" s="142">
        <f>SUM(K16:K23)</f>
        <v>0.08045999999999999</v>
      </c>
      <c r="M15" s="142">
        <f>SUM(M16:M23)</f>
        <v>0.6384</v>
      </c>
      <c r="P15" s="140" t="s">
        <v>112</v>
      </c>
    </row>
    <row r="16" spans="1:16" s="13" customFormat="1" ht="13.5" customHeight="1">
      <c r="A16" s="157">
        <v>1</v>
      </c>
      <c r="B16" s="157" t="s">
        <v>113</v>
      </c>
      <c r="C16" s="157" t="s">
        <v>114</v>
      </c>
      <c r="D16" s="158" t="s">
        <v>115</v>
      </c>
      <c r="E16" s="159" t="s">
        <v>116</v>
      </c>
      <c r="F16" s="157" t="s">
        <v>117</v>
      </c>
      <c r="G16" s="160">
        <v>120</v>
      </c>
      <c r="H16" s="161"/>
      <c r="I16" s="161">
        <f aca="true" t="shared" si="0" ref="I16:I23">ROUND(G16*H16,2)</f>
        <v>0</v>
      </c>
      <c r="J16" s="162">
        <v>5E-05</v>
      </c>
      <c r="K16" s="160">
        <f aca="true" t="shared" si="1" ref="K16:K23">G16*J16</f>
        <v>0.006</v>
      </c>
      <c r="L16" s="162">
        <v>0.00532</v>
      </c>
      <c r="M16" s="160">
        <f aca="true" t="shared" si="2" ref="M16:M23">G16*L16</f>
        <v>0.6384</v>
      </c>
      <c r="N16" s="163">
        <v>21</v>
      </c>
      <c r="O16" s="164">
        <v>16</v>
      </c>
      <c r="P16" s="13" t="s">
        <v>118</v>
      </c>
    </row>
    <row r="17" spans="1:16" s="13" customFormat="1" ht="13.5" customHeight="1">
      <c r="A17" s="157">
        <v>2</v>
      </c>
      <c r="B17" s="157" t="s">
        <v>113</v>
      </c>
      <c r="C17" s="157" t="s">
        <v>114</v>
      </c>
      <c r="D17" s="158" t="s">
        <v>119</v>
      </c>
      <c r="E17" s="159" t="s">
        <v>120</v>
      </c>
      <c r="F17" s="157" t="s">
        <v>117</v>
      </c>
      <c r="G17" s="160">
        <v>128</v>
      </c>
      <c r="H17" s="161"/>
      <c r="I17" s="161">
        <f t="shared" si="0"/>
        <v>0</v>
      </c>
      <c r="J17" s="162">
        <v>0.00048</v>
      </c>
      <c r="K17" s="160">
        <f t="shared" si="1"/>
        <v>0.06144</v>
      </c>
      <c r="L17" s="162">
        <v>0</v>
      </c>
      <c r="M17" s="160">
        <f t="shared" si="2"/>
        <v>0</v>
      </c>
      <c r="N17" s="163">
        <v>21</v>
      </c>
      <c r="O17" s="164">
        <v>16</v>
      </c>
      <c r="P17" s="13" t="s">
        <v>118</v>
      </c>
    </row>
    <row r="18" spans="1:16" s="13" customFormat="1" ht="13.5" customHeight="1">
      <c r="A18" s="157">
        <v>3</v>
      </c>
      <c r="B18" s="157" t="s">
        <v>113</v>
      </c>
      <c r="C18" s="157" t="s">
        <v>114</v>
      </c>
      <c r="D18" s="158" t="s">
        <v>121</v>
      </c>
      <c r="E18" s="159" t="s">
        <v>122</v>
      </c>
      <c r="F18" s="157" t="s">
        <v>117</v>
      </c>
      <c r="G18" s="160">
        <v>6</v>
      </c>
      <c r="H18" s="161"/>
      <c r="I18" s="161">
        <f t="shared" si="0"/>
        <v>0</v>
      </c>
      <c r="J18" s="162">
        <v>0.00073</v>
      </c>
      <c r="K18" s="160">
        <f t="shared" si="1"/>
        <v>0.00438</v>
      </c>
      <c r="L18" s="162">
        <v>0</v>
      </c>
      <c r="M18" s="160">
        <f t="shared" si="2"/>
        <v>0</v>
      </c>
      <c r="N18" s="163">
        <v>21</v>
      </c>
      <c r="O18" s="164">
        <v>16</v>
      </c>
      <c r="P18" s="13" t="s">
        <v>118</v>
      </c>
    </row>
    <row r="19" spans="1:16" s="13" customFormat="1" ht="13.5" customHeight="1">
      <c r="A19" s="157">
        <v>4</v>
      </c>
      <c r="B19" s="157" t="s">
        <v>113</v>
      </c>
      <c r="C19" s="157" t="s">
        <v>114</v>
      </c>
      <c r="D19" s="158" t="s">
        <v>123</v>
      </c>
      <c r="E19" s="159" t="s">
        <v>124</v>
      </c>
      <c r="F19" s="157" t="s">
        <v>117</v>
      </c>
      <c r="G19" s="160">
        <v>12</v>
      </c>
      <c r="H19" s="161"/>
      <c r="I19" s="161">
        <f t="shared" si="0"/>
        <v>0</v>
      </c>
      <c r="J19" s="162">
        <v>0.00072</v>
      </c>
      <c r="K19" s="160">
        <f t="shared" si="1"/>
        <v>0.00864</v>
      </c>
      <c r="L19" s="162">
        <v>0</v>
      </c>
      <c r="M19" s="160">
        <f t="shared" si="2"/>
        <v>0</v>
      </c>
      <c r="N19" s="163">
        <v>21</v>
      </c>
      <c r="O19" s="164">
        <v>16</v>
      </c>
      <c r="P19" s="13" t="s">
        <v>118</v>
      </c>
    </row>
    <row r="20" spans="1:16" s="13" customFormat="1" ht="13.5" customHeight="1">
      <c r="A20" s="157">
        <v>5</v>
      </c>
      <c r="B20" s="157" t="s">
        <v>113</v>
      </c>
      <c r="C20" s="157" t="s">
        <v>114</v>
      </c>
      <c r="D20" s="158" t="s">
        <v>125</v>
      </c>
      <c r="E20" s="159" t="s">
        <v>126</v>
      </c>
      <c r="F20" s="157" t="s">
        <v>117</v>
      </c>
      <c r="G20" s="160">
        <f>SUM(G17:G19)</f>
        <v>146</v>
      </c>
      <c r="H20" s="161"/>
      <c r="I20" s="161">
        <f t="shared" si="0"/>
        <v>0</v>
      </c>
      <c r="J20" s="162">
        <v>0</v>
      </c>
      <c r="K20" s="160">
        <f t="shared" si="1"/>
        <v>0</v>
      </c>
      <c r="L20" s="162">
        <v>0</v>
      </c>
      <c r="M20" s="160">
        <f t="shared" si="2"/>
        <v>0</v>
      </c>
      <c r="N20" s="163">
        <v>21</v>
      </c>
      <c r="O20" s="164">
        <v>16</v>
      </c>
      <c r="P20" s="13" t="s">
        <v>118</v>
      </c>
    </row>
    <row r="21" spans="1:16" s="13" customFormat="1" ht="13.5" customHeight="1">
      <c r="A21" s="157">
        <v>6</v>
      </c>
      <c r="B21" s="157" t="s">
        <v>113</v>
      </c>
      <c r="C21" s="157" t="s">
        <v>127</v>
      </c>
      <c r="D21" s="158" t="s">
        <v>128</v>
      </c>
      <c r="E21" s="159" t="s">
        <v>129</v>
      </c>
      <c r="F21" s="157" t="s">
        <v>130</v>
      </c>
      <c r="G21" s="160">
        <v>72</v>
      </c>
      <c r="H21" s="161"/>
      <c r="I21" s="161">
        <f t="shared" si="0"/>
        <v>0</v>
      </c>
      <c r="J21" s="162">
        <v>0</v>
      </c>
      <c r="K21" s="160">
        <f t="shared" si="1"/>
        <v>0</v>
      </c>
      <c r="L21" s="162">
        <v>0</v>
      </c>
      <c r="M21" s="160">
        <f t="shared" si="2"/>
        <v>0</v>
      </c>
      <c r="N21" s="163">
        <v>21</v>
      </c>
      <c r="O21" s="164">
        <v>16</v>
      </c>
      <c r="P21" s="13" t="s">
        <v>118</v>
      </c>
    </row>
    <row r="22" spans="1:16" s="13" customFormat="1" ht="24" customHeight="1">
      <c r="A22" s="157">
        <v>7</v>
      </c>
      <c r="B22" s="157" t="s">
        <v>113</v>
      </c>
      <c r="C22" s="157" t="s">
        <v>114</v>
      </c>
      <c r="D22" s="158" t="s">
        <v>131</v>
      </c>
      <c r="E22" s="159" t="s">
        <v>132</v>
      </c>
      <c r="F22" s="157" t="s">
        <v>133</v>
      </c>
      <c r="G22" s="160">
        <v>0.42</v>
      </c>
      <c r="H22" s="161"/>
      <c r="I22" s="161">
        <f t="shared" si="0"/>
        <v>0</v>
      </c>
      <c r="J22" s="162">
        <v>0</v>
      </c>
      <c r="K22" s="160">
        <f t="shared" si="1"/>
        <v>0</v>
      </c>
      <c r="L22" s="162">
        <v>0</v>
      </c>
      <c r="M22" s="160">
        <f t="shared" si="2"/>
        <v>0</v>
      </c>
      <c r="N22" s="163">
        <v>21</v>
      </c>
      <c r="O22" s="164">
        <v>16</v>
      </c>
      <c r="P22" s="13" t="s">
        <v>118</v>
      </c>
    </row>
    <row r="23" spans="1:16" s="13" customFormat="1" ht="13.5" customHeight="1">
      <c r="A23" s="157">
        <v>8</v>
      </c>
      <c r="B23" s="157" t="s">
        <v>113</v>
      </c>
      <c r="C23" s="157" t="s">
        <v>114</v>
      </c>
      <c r="D23" s="158" t="s">
        <v>134</v>
      </c>
      <c r="E23" s="159" t="s">
        <v>135</v>
      </c>
      <c r="F23" s="157" t="s">
        <v>48</v>
      </c>
      <c r="G23" s="160">
        <f>SUM(I16:I22)/100</f>
        <v>0</v>
      </c>
      <c r="H23" s="161"/>
      <c r="I23" s="161">
        <f t="shared" si="0"/>
        <v>0</v>
      </c>
      <c r="J23" s="162">
        <v>0</v>
      </c>
      <c r="K23" s="160">
        <f t="shared" si="1"/>
        <v>0</v>
      </c>
      <c r="L23" s="162">
        <v>0</v>
      </c>
      <c r="M23" s="160">
        <f t="shared" si="2"/>
        <v>0</v>
      </c>
      <c r="N23" s="163">
        <v>21</v>
      </c>
      <c r="O23" s="164">
        <v>16</v>
      </c>
      <c r="P23" s="13" t="s">
        <v>118</v>
      </c>
    </row>
    <row r="24" spans="2:16" s="138" customFormat="1" ht="12.75" customHeight="1">
      <c r="B24" s="139" t="s">
        <v>65</v>
      </c>
      <c r="D24" s="140" t="s">
        <v>136</v>
      </c>
      <c r="E24" s="140" t="s">
        <v>137</v>
      </c>
      <c r="I24" s="141">
        <f>SUM(I25:I37)</f>
        <v>0</v>
      </c>
      <c r="K24" s="142">
        <f>SUM(K25:K37)</f>
        <v>0.037649999999999996</v>
      </c>
      <c r="M24" s="142">
        <f>SUM(M25:M37)</f>
        <v>0.00855</v>
      </c>
      <c r="P24" s="140" t="s">
        <v>112</v>
      </c>
    </row>
    <row r="25" spans="1:16" s="13" customFormat="1" ht="13.5" customHeight="1">
      <c r="A25" s="157">
        <v>9</v>
      </c>
      <c r="B25" s="157" t="s">
        <v>113</v>
      </c>
      <c r="C25" s="157" t="s">
        <v>114</v>
      </c>
      <c r="D25" s="158" t="s">
        <v>138</v>
      </c>
      <c r="E25" s="159" t="s">
        <v>139</v>
      </c>
      <c r="F25" s="157" t="s">
        <v>140</v>
      </c>
      <c r="G25" s="160">
        <v>19</v>
      </c>
      <c r="H25" s="161"/>
      <c r="I25" s="161">
        <f aca="true" t="shared" si="3" ref="I25:I37">ROUND(G25*H25,2)</f>
        <v>0</v>
      </c>
      <c r="J25" s="162">
        <v>4E-05</v>
      </c>
      <c r="K25" s="160">
        <f aca="true" t="shared" si="4" ref="K25:K37">G25*J25</f>
        <v>0.00076</v>
      </c>
      <c r="L25" s="162">
        <v>0.00045</v>
      </c>
      <c r="M25" s="160">
        <f aca="true" t="shared" si="5" ref="M25:M37">G25*L25</f>
        <v>0.00855</v>
      </c>
      <c r="N25" s="163">
        <v>21</v>
      </c>
      <c r="O25" s="164">
        <v>16</v>
      </c>
      <c r="P25" s="13" t="s">
        <v>118</v>
      </c>
    </row>
    <row r="26" spans="1:16" s="13" customFormat="1" ht="13.5" customHeight="1">
      <c r="A26" s="157">
        <v>10</v>
      </c>
      <c r="B26" s="157" t="s">
        <v>113</v>
      </c>
      <c r="C26" s="157" t="s">
        <v>114</v>
      </c>
      <c r="D26" s="158" t="s">
        <v>141</v>
      </c>
      <c r="E26" s="159" t="s">
        <v>142</v>
      </c>
      <c r="F26" s="157" t="s">
        <v>140</v>
      </c>
      <c r="G26" s="160">
        <v>16</v>
      </c>
      <c r="H26" s="161"/>
      <c r="I26" s="161">
        <f t="shared" si="3"/>
        <v>0</v>
      </c>
      <c r="J26" s="162">
        <v>0.00021</v>
      </c>
      <c r="K26" s="160">
        <f t="shared" si="4"/>
        <v>0.00336</v>
      </c>
      <c r="L26" s="162">
        <v>0</v>
      </c>
      <c r="M26" s="160">
        <f t="shared" si="5"/>
        <v>0</v>
      </c>
      <c r="N26" s="163">
        <v>21</v>
      </c>
      <c r="O26" s="164">
        <v>16</v>
      </c>
      <c r="P26" s="13" t="s">
        <v>118</v>
      </c>
    </row>
    <row r="27" spans="1:16" s="13" customFormat="1" ht="13.5" customHeight="1">
      <c r="A27" s="157">
        <v>11</v>
      </c>
      <c r="B27" s="157" t="s">
        <v>113</v>
      </c>
      <c r="C27" s="157" t="s">
        <v>114</v>
      </c>
      <c r="D27" s="158" t="s">
        <v>143</v>
      </c>
      <c r="E27" s="159" t="s">
        <v>144</v>
      </c>
      <c r="F27" s="157" t="s">
        <v>140</v>
      </c>
      <c r="G27" s="160">
        <v>10</v>
      </c>
      <c r="H27" s="161"/>
      <c r="I27" s="161">
        <f t="shared" si="3"/>
        <v>0</v>
      </c>
      <c r="J27" s="162">
        <v>0.00034</v>
      </c>
      <c r="K27" s="160">
        <f t="shared" si="4"/>
        <v>0.0034000000000000002</v>
      </c>
      <c r="L27" s="162">
        <v>0</v>
      </c>
      <c r="M27" s="160">
        <f t="shared" si="5"/>
        <v>0</v>
      </c>
      <c r="N27" s="163">
        <v>21</v>
      </c>
      <c r="O27" s="164">
        <v>16</v>
      </c>
      <c r="P27" s="13" t="s">
        <v>118</v>
      </c>
    </row>
    <row r="28" spans="1:16" s="13" customFormat="1" ht="13.5" customHeight="1">
      <c r="A28" s="157">
        <v>12</v>
      </c>
      <c r="B28" s="157" t="s">
        <v>113</v>
      </c>
      <c r="C28" s="157" t="s">
        <v>114</v>
      </c>
      <c r="D28" s="158" t="s">
        <v>145</v>
      </c>
      <c r="E28" s="159" t="s">
        <v>146</v>
      </c>
      <c r="F28" s="157" t="s">
        <v>140</v>
      </c>
      <c r="G28" s="160">
        <v>4</v>
      </c>
      <c r="H28" s="161"/>
      <c r="I28" s="161">
        <f t="shared" si="3"/>
        <v>0</v>
      </c>
      <c r="J28" s="162">
        <v>0.0005</v>
      </c>
      <c r="K28" s="160">
        <f t="shared" si="4"/>
        <v>0.002</v>
      </c>
      <c r="L28" s="162">
        <v>0</v>
      </c>
      <c r="M28" s="160">
        <f t="shared" si="5"/>
        <v>0</v>
      </c>
      <c r="N28" s="163">
        <v>21</v>
      </c>
      <c r="O28" s="164">
        <v>16</v>
      </c>
      <c r="P28" s="13" t="s">
        <v>118</v>
      </c>
    </row>
    <row r="29" spans="1:16" s="13" customFormat="1" ht="13.5" customHeight="1">
      <c r="A29" s="157">
        <v>13</v>
      </c>
      <c r="B29" s="157" t="s">
        <v>113</v>
      </c>
      <c r="C29" s="157" t="s">
        <v>147</v>
      </c>
      <c r="D29" s="158" t="s">
        <v>148</v>
      </c>
      <c r="E29" s="159" t="s">
        <v>149</v>
      </c>
      <c r="F29" s="157" t="s">
        <v>140</v>
      </c>
      <c r="G29" s="160">
        <v>22</v>
      </c>
      <c r="H29" s="161"/>
      <c r="I29" s="161">
        <f t="shared" si="3"/>
        <v>0</v>
      </c>
      <c r="J29" s="162">
        <v>0.00022</v>
      </c>
      <c r="K29" s="160">
        <f t="shared" si="4"/>
        <v>0.0048400000000000006</v>
      </c>
      <c r="L29" s="162">
        <v>0</v>
      </c>
      <c r="M29" s="160">
        <f t="shared" si="5"/>
        <v>0</v>
      </c>
      <c r="N29" s="163">
        <v>21</v>
      </c>
      <c r="O29" s="164">
        <v>16</v>
      </c>
      <c r="P29" s="13" t="s">
        <v>118</v>
      </c>
    </row>
    <row r="30" spans="1:16" s="13" customFormat="1" ht="13.5" customHeight="1">
      <c r="A30" s="157">
        <v>14</v>
      </c>
      <c r="B30" s="157" t="s">
        <v>113</v>
      </c>
      <c r="C30" s="157" t="s">
        <v>114</v>
      </c>
      <c r="D30" s="158" t="s">
        <v>150</v>
      </c>
      <c r="E30" s="159" t="s">
        <v>151</v>
      </c>
      <c r="F30" s="157" t="s">
        <v>140</v>
      </c>
      <c r="G30" s="160">
        <v>22</v>
      </c>
      <c r="H30" s="161"/>
      <c r="I30" s="161">
        <f t="shared" si="3"/>
        <v>0</v>
      </c>
      <c r="J30" s="162">
        <v>6E-05</v>
      </c>
      <c r="K30" s="160">
        <f t="shared" si="4"/>
        <v>0.00132</v>
      </c>
      <c r="L30" s="162">
        <v>0</v>
      </c>
      <c r="M30" s="160">
        <f t="shared" si="5"/>
        <v>0</v>
      </c>
      <c r="N30" s="163">
        <v>21</v>
      </c>
      <c r="O30" s="164">
        <v>16</v>
      </c>
      <c r="P30" s="13" t="s">
        <v>118</v>
      </c>
    </row>
    <row r="31" spans="1:16" s="13" customFormat="1" ht="13.5" customHeight="1">
      <c r="A31" s="157">
        <v>15</v>
      </c>
      <c r="B31" s="157" t="s">
        <v>113</v>
      </c>
      <c r="C31" s="157" t="s">
        <v>114</v>
      </c>
      <c r="D31" s="158" t="s">
        <v>152</v>
      </c>
      <c r="E31" s="159" t="s">
        <v>153</v>
      </c>
      <c r="F31" s="157" t="s">
        <v>140</v>
      </c>
      <c r="G31" s="160">
        <v>4</v>
      </c>
      <c r="H31" s="161"/>
      <c r="I31" s="161">
        <f t="shared" si="3"/>
        <v>0</v>
      </c>
      <c r="J31" s="162">
        <v>0.00024</v>
      </c>
      <c r="K31" s="160">
        <f t="shared" si="4"/>
        <v>0.00096</v>
      </c>
      <c r="L31" s="162">
        <v>0</v>
      </c>
      <c r="M31" s="160">
        <f t="shared" si="5"/>
        <v>0</v>
      </c>
      <c r="N31" s="163">
        <v>21</v>
      </c>
      <c r="O31" s="164">
        <v>16</v>
      </c>
      <c r="P31" s="13" t="s">
        <v>118</v>
      </c>
    </row>
    <row r="32" spans="1:16" s="13" customFormat="1" ht="13.5" customHeight="1">
      <c r="A32" s="157">
        <v>16</v>
      </c>
      <c r="B32" s="157" t="s">
        <v>113</v>
      </c>
      <c r="C32" s="157" t="s">
        <v>114</v>
      </c>
      <c r="D32" s="158" t="s">
        <v>154</v>
      </c>
      <c r="E32" s="159" t="s">
        <v>155</v>
      </c>
      <c r="F32" s="157" t="s">
        <v>140</v>
      </c>
      <c r="G32" s="160">
        <v>19</v>
      </c>
      <c r="H32" s="161"/>
      <c r="I32" s="161">
        <f t="shared" si="3"/>
        <v>0</v>
      </c>
      <c r="J32" s="162">
        <v>0.00024</v>
      </c>
      <c r="K32" s="160">
        <f t="shared" si="4"/>
        <v>0.00456</v>
      </c>
      <c r="L32" s="162">
        <v>0</v>
      </c>
      <c r="M32" s="160">
        <f t="shared" si="5"/>
        <v>0</v>
      </c>
      <c r="N32" s="163">
        <v>21</v>
      </c>
      <c r="O32" s="164">
        <v>16</v>
      </c>
      <c r="P32" s="13" t="s">
        <v>118</v>
      </c>
    </row>
    <row r="33" spans="1:16" s="13" customFormat="1" ht="13.5" customHeight="1">
      <c r="A33" s="157">
        <v>17</v>
      </c>
      <c r="B33" s="157" t="s">
        <v>113</v>
      </c>
      <c r="C33" s="157" t="s">
        <v>114</v>
      </c>
      <c r="D33" s="158" t="s">
        <v>156</v>
      </c>
      <c r="E33" s="159" t="s">
        <v>157</v>
      </c>
      <c r="F33" s="157" t="s">
        <v>140</v>
      </c>
      <c r="G33" s="160">
        <v>19</v>
      </c>
      <c r="H33" s="161"/>
      <c r="I33" s="161">
        <f t="shared" si="3"/>
        <v>0</v>
      </c>
      <c r="J33" s="162">
        <v>0.00024</v>
      </c>
      <c r="K33" s="160">
        <f t="shared" si="4"/>
        <v>0.00456</v>
      </c>
      <c r="L33" s="162">
        <v>0</v>
      </c>
      <c r="M33" s="160">
        <f t="shared" si="5"/>
        <v>0</v>
      </c>
      <c r="N33" s="163">
        <v>21</v>
      </c>
      <c r="O33" s="164">
        <v>16</v>
      </c>
      <c r="P33" s="13" t="s">
        <v>118</v>
      </c>
    </row>
    <row r="34" spans="1:16" s="13" customFormat="1" ht="24" customHeight="1">
      <c r="A34" s="157">
        <v>18</v>
      </c>
      <c r="B34" s="157" t="s">
        <v>113</v>
      </c>
      <c r="C34" s="157" t="s">
        <v>114</v>
      </c>
      <c r="D34" s="158" t="s">
        <v>158</v>
      </c>
      <c r="E34" s="159" t="s">
        <v>159</v>
      </c>
      <c r="F34" s="157" t="s">
        <v>140</v>
      </c>
      <c r="G34" s="160">
        <v>22</v>
      </c>
      <c r="H34" s="161"/>
      <c r="I34" s="161">
        <f t="shared" si="3"/>
        <v>0</v>
      </c>
      <c r="J34" s="162">
        <v>0.00028</v>
      </c>
      <c r="K34" s="160">
        <f t="shared" si="4"/>
        <v>0.00616</v>
      </c>
      <c r="L34" s="162">
        <v>0</v>
      </c>
      <c r="M34" s="160">
        <f t="shared" si="5"/>
        <v>0</v>
      </c>
      <c r="N34" s="163">
        <v>21</v>
      </c>
      <c r="O34" s="164">
        <v>16</v>
      </c>
      <c r="P34" s="13" t="s">
        <v>118</v>
      </c>
    </row>
    <row r="35" spans="1:16" s="13" customFormat="1" ht="23.25" customHeight="1">
      <c r="A35" s="157">
        <v>19</v>
      </c>
      <c r="B35" s="157" t="s">
        <v>113</v>
      </c>
      <c r="C35" s="157" t="s">
        <v>114</v>
      </c>
      <c r="D35" s="158" t="s">
        <v>160</v>
      </c>
      <c r="E35" s="159" t="s">
        <v>161</v>
      </c>
      <c r="F35" s="157" t="s">
        <v>140</v>
      </c>
      <c r="G35" s="160">
        <v>3</v>
      </c>
      <c r="H35" s="161"/>
      <c r="I35" s="161">
        <f t="shared" si="3"/>
        <v>0</v>
      </c>
      <c r="J35" s="162">
        <v>0.00015</v>
      </c>
      <c r="K35" s="160">
        <f t="shared" si="4"/>
        <v>0.00045</v>
      </c>
      <c r="L35" s="162">
        <v>0</v>
      </c>
      <c r="M35" s="160">
        <f t="shared" si="5"/>
        <v>0</v>
      </c>
      <c r="N35" s="163">
        <v>21</v>
      </c>
      <c r="O35" s="164">
        <v>16</v>
      </c>
      <c r="P35" s="13" t="s">
        <v>118</v>
      </c>
    </row>
    <row r="36" spans="1:16" s="13" customFormat="1" ht="13.5" customHeight="1">
      <c r="A36" s="157">
        <v>20</v>
      </c>
      <c r="B36" s="157" t="s">
        <v>113</v>
      </c>
      <c r="C36" s="157" t="s">
        <v>114</v>
      </c>
      <c r="D36" s="158" t="s">
        <v>162</v>
      </c>
      <c r="E36" s="159" t="s">
        <v>163</v>
      </c>
      <c r="F36" s="157" t="s">
        <v>140</v>
      </c>
      <c r="G36" s="160">
        <v>22</v>
      </c>
      <c r="H36" s="161"/>
      <c r="I36" s="161">
        <f t="shared" si="3"/>
        <v>0</v>
      </c>
      <c r="J36" s="162">
        <v>0.00024</v>
      </c>
      <c r="K36" s="160">
        <f t="shared" si="4"/>
        <v>0.00528</v>
      </c>
      <c r="L36" s="162">
        <v>0</v>
      </c>
      <c r="M36" s="160">
        <f t="shared" si="5"/>
        <v>0</v>
      </c>
      <c r="N36" s="163">
        <v>21</v>
      </c>
      <c r="O36" s="164">
        <v>16</v>
      </c>
      <c r="P36" s="13" t="s">
        <v>118</v>
      </c>
    </row>
    <row r="37" spans="1:16" s="13" customFormat="1" ht="13.5" customHeight="1">
      <c r="A37" s="157">
        <v>21</v>
      </c>
      <c r="B37" s="157" t="s">
        <v>113</v>
      </c>
      <c r="C37" s="157" t="s">
        <v>114</v>
      </c>
      <c r="D37" s="158" t="s">
        <v>164</v>
      </c>
      <c r="E37" s="159" t="s">
        <v>165</v>
      </c>
      <c r="F37" s="157" t="s">
        <v>48</v>
      </c>
      <c r="G37" s="160">
        <f>SUM(I25:I36)/100</f>
        <v>0</v>
      </c>
      <c r="H37" s="161"/>
      <c r="I37" s="161">
        <f t="shared" si="3"/>
        <v>0</v>
      </c>
      <c r="J37" s="162">
        <v>0</v>
      </c>
      <c r="K37" s="160">
        <f t="shared" si="4"/>
        <v>0</v>
      </c>
      <c r="L37" s="162">
        <v>0</v>
      </c>
      <c r="M37" s="160">
        <f t="shared" si="5"/>
        <v>0</v>
      </c>
      <c r="N37" s="163">
        <v>21</v>
      </c>
      <c r="O37" s="164">
        <v>16</v>
      </c>
      <c r="P37" s="13" t="s">
        <v>118</v>
      </c>
    </row>
    <row r="38" spans="2:16" s="138" customFormat="1" ht="12.75" customHeight="1">
      <c r="B38" s="139" t="s">
        <v>65</v>
      </c>
      <c r="D38" s="140" t="s">
        <v>166</v>
      </c>
      <c r="E38" s="140" t="s">
        <v>167</v>
      </c>
      <c r="I38" s="141">
        <f>SUM(I39:I52)</f>
        <v>0</v>
      </c>
      <c r="K38" s="142">
        <f>SUM(K39:K52)</f>
        <v>0.81466</v>
      </c>
      <c r="M38" s="142">
        <f>SUM(M39:M52)</f>
        <v>0.45220000000000005</v>
      </c>
      <c r="P38" s="140" t="s">
        <v>112</v>
      </c>
    </row>
    <row r="39" spans="1:16" s="13" customFormat="1" ht="13.5" customHeight="1">
      <c r="A39" s="157">
        <v>22</v>
      </c>
      <c r="B39" s="157" t="s">
        <v>113</v>
      </c>
      <c r="C39" s="157" t="s">
        <v>114</v>
      </c>
      <c r="D39" s="158" t="s">
        <v>168</v>
      </c>
      <c r="E39" s="159" t="s">
        <v>169</v>
      </c>
      <c r="F39" s="157" t="s">
        <v>140</v>
      </c>
      <c r="G39" s="160">
        <v>48</v>
      </c>
      <c r="H39" s="161"/>
      <c r="I39" s="161">
        <f aca="true" t="shared" si="6" ref="I39:I52">ROUND(G39*H39,2)</f>
        <v>0</v>
      </c>
      <c r="J39" s="162">
        <v>0</v>
      </c>
      <c r="K39" s="160">
        <f aca="true" t="shared" si="7" ref="K39:K52">G39*J39</f>
        <v>0</v>
      </c>
      <c r="L39" s="162">
        <v>0</v>
      </c>
      <c r="M39" s="160">
        <f aca="true" t="shared" si="8" ref="M39:M52">G39*L39</f>
        <v>0</v>
      </c>
      <c r="N39" s="163">
        <v>21</v>
      </c>
      <c r="O39" s="164">
        <v>16</v>
      </c>
      <c r="P39" s="13" t="s">
        <v>118</v>
      </c>
    </row>
    <row r="40" spans="1:16" s="13" customFormat="1" ht="13.5" customHeight="1">
      <c r="A40" s="157">
        <v>23</v>
      </c>
      <c r="B40" s="157" t="s">
        <v>113</v>
      </c>
      <c r="C40" s="157" t="s">
        <v>114</v>
      </c>
      <c r="D40" s="158" t="s">
        <v>170</v>
      </c>
      <c r="E40" s="159" t="s">
        <v>171</v>
      </c>
      <c r="F40" s="157" t="s">
        <v>172</v>
      </c>
      <c r="G40" s="160">
        <v>19</v>
      </c>
      <c r="H40" s="161"/>
      <c r="I40" s="161">
        <f t="shared" si="6"/>
        <v>0</v>
      </c>
      <c r="J40" s="162">
        <v>0</v>
      </c>
      <c r="K40" s="160">
        <f t="shared" si="7"/>
        <v>0</v>
      </c>
      <c r="L40" s="162">
        <v>0.0238</v>
      </c>
      <c r="M40" s="160">
        <f t="shared" si="8"/>
        <v>0.45220000000000005</v>
      </c>
      <c r="N40" s="163">
        <v>21</v>
      </c>
      <c r="O40" s="164">
        <v>16</v>
      </c>
      <c r="P40" s="13" t="s">
        <v>118</v>
      </c>
    </row>
    <row r="41" spans="1:16" s="13" customFormat="1" ht="13.5" customHeight="1">
      <c r="A41" s="157">
        <v>24</v>
      </c>
      <c r="B41" s="157" t="s">
        <v>113</v>
      </c>
      <c r="C41" s="157" t="s">
        <v>114</v>
      </c>
      <c r="D41" s="158" t="s">
        <v>173</v>
      </c>
      <c r="E41" s="159" t="s">
        <v>174</v>
      </c>
      <c r="F41" s="157" t="s">
        <v>140</v>
      </c>
      <c r="G41" s="160">
        <v>3</v>
      </c>
      <c r="H41" s="161"/>
      <c r="I41" s="161">
        <f t="shared" si="6"/>
        <v>0</v>
      </c>
      <c r="J41" s="162">
        <v>0.0181</v>
      </c>
      <c r="K41" s="160">
        <f t="shared" si="7"/>
        <v>0.0543</v>
      </c>
      <c r="L41" s="162">
        <v>0</v>
      </c>
      <c r="M41" s="160">
        <f t="shared" si="8"/>
        <v>0</v>
      </c>
      <c r="N41" s="163">
        <v>21</v>
      </c>
      <c r="O41" s="164">
        <v>16</v>
      </c>
      <c r="P41" s="13" t="s">
        <v>118</v>
      </c>
    </row>
    <row r="42" spans="1:16" s="13" customFormat="1" ht="13.5" customHeight="1">
      <c r="A42" s="157">
        <v>25</v>
      </c>
      <c r="B42" s="157" t="s">
        <v>113</v>
      </c>
      <c r="C42" s="157" t="s">
        <v>114</v>
      </c>
      <c r="D42" s="158" t="s">
        <v>175</v>
      </c>
      <c r="E42" s="159" t="s">
        <v>176</v>
      </c>
      <c r="F42" s="157" t="s">
        <v>140</v>
      </c>
      <c r="G42" s="160">
        <v>1</v>
      </c>
      <c r="H42" s="161"/>
      <c r="I42" s="161">
        <f t="shared" si="6"/>
        <v>0</v>
      </c>
      <c r="J42" s="162">
        <v>0.0181</v>
      </c>
      <c r="K42" s="160">
        <f t="shared" si="7"/>
        <v>0.0181</v>
      </c>
      <c r="L42" s="162">
        <v>0</v>
      </c>
      <c r="M42" s="160">
        <f t="shared" si="8"/>
        <v>0</v>
      </c>
      <c r="N42" s="163">
        <v>21</v>
      </c>
      <c r="O42" s="164">
        <v>16</v>
      </c>
      <c r="P42" s="13" t="s">
        <v>118</v>
      </c>
    </row>
    <row r="43" spans="1:16" s="13" customFormat="1" ht="13.5" customHeight="1">
      <c r="A43" s="157">
        <v>26</v>
      </c>
      <c r="B43" s="157" t="s">
        <v>113</v>
      </c>
      <c r="C43" s="157" t="s">
        <v>114</v>
      </c>
      <c r="D43" s="158" t="s">
        <v>177</v>
      </c>
      <c r="E43" s="159" t="s">
        <v>178</v>
      </c>
      <c r="F43" s="157" t="s">
        <v>140</v>
      </c>
      <c r="G43" s="160">
        <v>2</v>
      </c>
      <c r="H43" s="161"/>
      <c r="I43" s="161">
        <f t="shared" si="6"/>
        <v>0</v>
      </c>
      <c r="J43" s="162">
        <v>0.0181</v>
      </c>
      <c r="K43" s="160">
        <f t="shared" si="7"/>
        <v>0.0362</v>
      </c>
      <c r="L43" s="162">
        <v>0</v>
      </c>
      <c r="M43" s="160">
        <f t="shared" si="8"/>
        <v>0</v>
      </c>
      <c r="N43" s="163">
        <v>21</v>
      </c>
      <c r="O43" s="164">
        <v>16</v>
      </c>
      <c r="P43" s="13" t="s">
        <v>118</v>
      </c>
    </row>
    <row r="44" spans="1:16" s="13" customFormat="1" ht="13.5" customHeight="1">
      <c r="A44" s="157">
        <v>27</v>
      </c>
      <c r="B44" s="157" t="s">
        <v>113</v>
      </c>
      <c r="C44" s="157" t="s">
        <v>114</v>
      </c>
      <c r="D44" s="158" t="s">
        <v>179</v>
      </c>
      <c r="E44" s="159" t="s">
        <v>180</v>
      </c>
      <c r="F44" s="157" t="s">
        <v>140</v>
      </c>
      <c r="G44" s="160">
        <v>2</v>
      </c>
      <c r="H44" s="161"/>
      <c r="I44" s="161">
        <f t="shared" si="6"/>
        <v>0</v>
      </c>
      <c r="J44" s="162">
        <v>0.0181</v>
      </c>
      <c r="K44" s="160">
        <f t="shared" si="7"/>
        <v>0.0362</v>
      </c>
      <c r="L44" s="162">
        <v>0</v>
      </c>
      <c r="M44" s="160">
        <f t="shared" si="8"/>
        <v>0</v>
      </c>
      <c r="N44" s="163">
        <v>21</v>
      </c>
      <c r="O44" s="164">
        <v>16</v>
      </c>
      <c r="P44" s="13" t="s">
        <v>118</v>
      </c>
    </row>
    <row r="45" spans="1:16" s="13" customFormat="1" ht="13.5" customHeight="1">
      <c r="A45" s="157">
        <v>28</v>
      </c>
      <c r="B45" s="157" t="s">
        <v>113</v>
      </c>
      <c r="C45" s="157" t="s">
        <v>114</v>
      </c>
      <c r="D45" s="158" t="s">
        <v>181</v>
      </c>
      <c r="E45" s="159" t="s">
        <v>182</v>
      </c>
      <c r="F45" s="157" t="s">
        <v>140</v>
      </c>
      <c r="G45" s="160">
        <v>8</v>
      </c>
      <c r="H45" s="161"/>
      <c r="I45" s="161">
        <f t="shared" si="6"/>
        <v>0</v>
      </c>
      <c r="J45" s="162">
        <v>0.0181</v>
      </c>
      <c r="K45" s="160">
        <f t="shared" si="7"/>
        <v>0.1448</v>
      </c>
      <c r="L45" s="162">
        <v>0</v>
      </c>
      <c r="M45" s="160">
        <f t="shared" si="8"/>
        <v>0</v>
      </c>
      <c r="N45" s="163">
        <v>21</v>
      </c>
      <c r="O45" s="164">
        <v>16</v>
      </c>
      <c r="P45" s="13" t="s">
        <v>118</v>
      </c>
    </row>
    <row r="46" spans="1:16" s="13" customFormat="1" ht="13.5" customHeight="1">
      <c r="A46" s="157">
        <v>29</v>
      </c>
      <c r="B46" s="157" t="s">
        <v>113</v>
      </c>
      <c r="C46" s="157" t="s">
        <v>114</v>
      </c>
      <c r="D46" s="158" t="s">
        <v>183</v>
      </c>
      <c r="E46" s="159" t="s">
        <v>184</v>
      </c>
      <c r="F46" s="157" t="s">
        <v>140</v>
      </c>
      <c r="G46" s="160">
        <v>3</v>
      </c>
      <c r="H46" s="161"/>
      <c r="I46" s="161">
        <f t="shared" si="6"/>
        <v>0</v>
      </c>
      <c r="J46" s="162">
        <v>0.0181</v>
      </c>
      <c r="K46" s="160">
        <f t="shared" si="7"/>
        <v>0.0543</v>
      </c>
      <c r="L46" s="162">
        <v>0</v>
      </c>
      <c r="M46" s="160">
        <f t="shared" si="8"/>
        <v>0</v>
      </c>
      <c r="N46" s="163">
        <v>21</v>
      </c>
      <c r="O46" s="164">
        <v>16</v>
      </c>
      <c r="P46" s="13" t="s">
        <v>118</v>
      </c>
    </row>
    <row r="47" spans="1:16" s="13" customFormat="1" ht="13.5" customHeight="1">
      <c r="A47" s="157">
        <v>30</v>
      </c>
      <c r="B47" s="157" t="s">
        <v>113</v>
      </c>
      <c r="C47" s="157" t="s">
        <v>114</v>
      </c>
      <c r="D47" s="158" t="s">
        <v>185</v>
      </c>
      <c r="E47" s="159" t="s">
        <v>186</v>
      </c>
      <c r="F47" s="157" t="s">
        <v>140</v>
      </c>
      <c r="G47" s="160">
        <v>3</v>
      </c>
      <c r="H47" s="161"/>
      <c r="I47" s="161">
        <f t="shared" si="6"/>
        <v>0</v>
      </c>
      <c r="J47" s="162">
        <v>0.0181</v>
      </c>
      <c r="K47" s="160">
        <f t="shared" si="7"/>
        <v>0.0543</v>
      </c>
      <c r="L47" s="162">
        <v>0</v>
      </c>
      <c r="M47" s="160">
        <f t="shared" si="8"/>
        <v>0</v>
      </c>
      <c r="N47" s="163">
        <v>21</v>
      </c>
      <c r="O47" s="164">
        <v>16</v>
      </c>
      <c r="P47" s="13" t="s">
        <v>118</v>
      </c>
    </row>
    <row r="48" spans="1:16" s="13" customFormat="1" ht="13.5" customHeight="1">
      <c r="A48" s="157">
        <v>31</v>
      </c>
      <c r="B48" s="157" t="s">
        <v>113</v>
      </c>
      <c r="C48" s="157" t="s">
        <v>114</v>
      </c>
      <c r="D48" s="158" t="s">
        <v>187</v>
      </c>
      <c r="E48" s="165" t="s">
        <v>188</v>
      </c>
      <c r="F48" s="157" t="s">
        <v>140</v>
      </c>
      <c r="G48" s="160">
        <v>22</v>
      </c>
      <c r="H48" s="161"/>
      <c r="I48" s="161">
        <f t="shared" si="6"/>
        <v>0</v>
      </c>
      <c r="J48" s="162">
        <v>0.01893</v>
      </c>
      <c r="K48" s="160">
        <f t="shared" si="7"/>
        <v>0.41646</v>
      </c>
      <c r="L48" s="162">
        <v>0</v>
      </c>
      <c r="M48" s="160">
        <f t="shared" si="8"/>
        <v>0</v>
      </c>
      <c r="N48" s="163">
        <v>21</v>
      </c>
      <c r="O48" s="164">
        <v>16</v>
      </c>
      <c r="P48" s="13" t="s">
        <v>118</v>
      </c>
    </row>
    <row r="49" spans="1:16" s="13" customFormat="1" ht="13.5" customHeight="1">
      <c r="A49" s="157">
        <v>32</v>
      </c>
      <c r="B49" s="157" t="s">
        <v>113</v>
      </c>
      <c r="C49" s="157" t="s">
        <v>114</v>
      </c>
      <c r="D49" s="158" t="s">
        <v>189</v>
      </c>
      <c r="E49" s="159" t="s">
        <v>190</v>
      </c>
      <c r="F49" s="157" t="s">
        <v>140</v>
      </c>
      <c r="G49" s="160">
        <v>48</v>
      </c>
      <c r="H49" s="161"/>
      <c r="I49" s="161">
        <f t="shared" si="6"/>
        <v>0</v>
      </c>
      <c r="J49" s="162">
        <v>0</v>
      </c>
      <c r="K49" s="160">
        <f t="shared" si="7"/>
        <v>0</v>
      </c>
      <c r="L49" s="162">
        <v>0</v>
      </c>
      <c r="M49" s="160">
        <f t="shared" si="8"/>
        <v>0</v>
      </c>
      <c r="N49" s="163">
        <v>21</v>
      </c>
      <c r="O49" s="164">
        <v>16</v>
      </c>
      <c r="P49" s="13" t="s">
        <v>118</v>
      </c>
    </row>
    <row r="50" spans="1:16" s="13" customFormat="1" ht="13.5" customHeight="1">
      <c r="A50" s="157">
        <v>33</v>
      </c>
      <c r="B50" s="157" t="s">
        <v>113</v>
      </c>
      <c r="C50" s="157" t="s">
        <v>114</v>
      </c>
      <c r="D50" s="158" t="s">
        <v>191</v>
      </c>
      <c r="E50" s="159" t="s">
        <v>192</v>
      </c>
      <c r="F50" s="157" t="s">
        <v>193</v>
      </c>
      <c r="G50" s="160">
        <v>270</v>
      </c>
      <c r="H50" s="161"/>
      <c r="I50" s="161">
        <f t="shared" si="6"/>
        <v>0</v>
      </c>
      <c r="J50" s="162">
        <v>0</v>
      </c>
      <c r="K50" s="160">
        <f t="shared" si="7"/>
        <v>0</v>
      </c>
      <c r="L50" s="162">
        <v>0</v>
      </c>
      <c r="M50" s="160">
        <f t="shared" si="8"/>
        <v>0</v>
      </c>
      <c r="N50" s="163">
        <v>21</v>
      </c>
      <c r="O50" s="164">
        <v>16</v>
      </c>
      <c r="P50" s="13" t="s">
        <v>118</v>
      </c>
    </row>
    <row r="51" spans="1:16" s="13" customFormat="1" ht="13.5" customHeight="1">
      <c r="A51" s="157">
        <v>34</v>
      </c>
      <c r="B51" s="157" t="s">
        <v>113</v>
      </c>
      <c r="C51" s="157" t="s">
        <v>114</v>
      </c>
      <c r="D51" s="158" t="s">
        <v>194</v>
      </c>
      <c r="E51" s="159" t="s">
        <v>195</v>
      </c>
      <c r="F51" s="157" t="s">
        <v>193</v>
      </c>
      <c r="G51" s="160">
        <v>270</v>
      </c>
      <c r="H51" s="161"/>
      <c r="I51" s="161">
        <f t="shared" si="6"/>
        <v>0</v>
      </c>
      <c r="J51" s="162">
        <v>0</v>
      </c>
      <c r="K51" s="160">
        <f t="shared" si="7"/>
        <v>0</v>
      </c>
      <c r="L51" s="162">
        <v>0</v>
      </c>
      <c r="M51" s="160">
        <f t="shared" si="8"/>
        <v>0</v>
      </c>
      <c r="N51" s="163">
        <v>21</v>
      </c>
      <c r="O51" s="164">
        <v>16</v>
      </c>
      <c r="P51" s="13" t="s">
        <v>118</v>
      </c>
    </row>
    <row r="52" spans="1:16" s="13" customFormat="1" ht="13.5" customHeight="1">
      <c r="A52" s="157">
        <v>35</v>
      </c>
      <c r="B52" s="157" t="s">
        <v>113</v>
      </c>
      <c r="C52" s="157" t="s">
        <v>114</v>
      </c>
      <c r="D52" s="158" t="s">
        <v>196</v>
      </c>
      <c r="E52" s="159" t="s">
        <v>197</v>
      </c>
      <c r="F52" s="157" t="s">
        <v>48</v>
      </c>
      <c r="G52" s="160">
        <f>SUM(I39:I51)/100</f>
        <v>0</v>
      </c>
      <c r="H52" s="161"/>
      <c r="I52" s="161">
        <f t="shared" si="6"/>
        <v>0</v>
      </c>
      <c r="J52" s="162">
        <v>0</v>
      </c>
      <c r="K52" s="160">
        <f t="shared" si="7"/>
        <v>0</v>
      </c>
      <c r="L52" s="162">
        <v>0</v>
      </c>
      <c r="M52" s="160">
        <f t="shared" si="8"/>
        <v>0</v>
      </c>
      <c r="N52" s="163">
        <v>21</v>
      </c>
      <c r="O52" s="164">
        <v>16</v>
      </c>
      <c r="P52" s="13" t="s">
        <v>118</v>
      </c>
    </row>
    <row r="53" spans="2:16" s="138" customFormat="1" ht="12.75" customHeight="1">
      <c r="B53" s="139" t="s">
        <v>65</v>
      </c>
      <c r="D53" s="140" t="s">
        <v>198</v>
      </c>
      <c r="E53" s="140" t="s">
        <v>199</v>
      </c>
      <c r="I53" s="141">
        <f>SUM(I54:I54)</f>
        <v>0</v>
      </c>
      <c r="K53" s="142">
        <f>K54</f>
        <v>0.01752</v>
      </c>
      <c r="M53" s="142">
        <f>M54</f>
        <v>0</v>
      </c>
      <c r="P53" s="140" t="s">
        <v>112</v>
      </c>
    </row>
    <row r="54" spans="1:16" s="13" customFormat="1" ht="24" customHeight="1">
      <c r="A54" s="157">
        <v>36</v>
      </c>
      <c r="B54" s="157" t="s">
        <v>113</v>
      </c>
      <c r="C54" s="157" t="s">
        <v>198</v>
      </c>
      <c r="D54" s="158" t="s">
        <v>200</v>
      </c>
      <c r="E54" s="159" t="s">
        <v>201</v>
      </c>
      <c r="F54" s="157" t="s">
        <v>117</v>
      </c>
      <c r="G54" s="160">
        <v>146</v>
      </c>
      <c r="H54" s="161"/>
      <c r="I54" s="161">
        <f>ROUND(G54*H54,2)</f>
        <v>0</v>
      </c>
      <c r="J54" s="162">
        <v>0.00012</v>
      </c>
      <c r="K54" s="160">
        <f>G54*J54</f>
        <v>0.01752</v>
      </c>
      <c r="L54" s="162">
        <v>0</v>
      </c>
      <c r="M54" s="160">
        <f>G54*L54</f>
        <v>0</v>
      </c>
      <c r="N54" s="163">
        <v>21</v>
      </c>
      <c r="O54" s="164">
        <v>16</v>
      </c>
      <c r="P54" s="13" t="s">
        <v>118</v>
      </c>
    </row>
    <row r="55" spans="2:16" s="138" customFormat="1" ht="12.75" customHeight="1">
      <c r="B55" s="134" t="s">
        <v>65</v>
      </c>
      <c r="D55" s="135" t="s">
        <v>202</v>
      </c>
      <c r="E55" s="135" t="s">
        <v>57</v>
      </c>
      <c r="G55" s="166"/>
      <c r="I55" s="136">
        <f>SUM(I56:I57)</f>
        <v>0</v>
      </c>
      <c r="K55" s="137" t="e">
        <f>SUM(K56:K58)</f>
        <v>#REF!</v>
      </c>
      <c r="M55" s="137" t="e">
        <f>SUM(M56:M58)</f>
        <v>#REF!</v>
      </c>
      <c r="P55" s="135" t="s">
        <v>109</v>
      </c>
    </row>
    <row r="56" spans="1:16" s="13" customFormat="1" ht="23.25" customHeight="1">
      <c r="A56" s="157">
        <v>37</v>
      </c>
      <c r="B56" s="157" t="s">
        <v>113</v>
      </c>
      <c r="C56" s="157" t="s">
        <v>127</v>
      </c>
      <c r="D56" s="158" t="s">
        <v>203</v>
      </c>
      <c r="E56" s="159" t="s">
        <v>204</v>
      </c>
      <c r="F56" s="157" t="s">
        <v>140</v>
      </c>
      <c r="G56" s="167">
        <v>1</v>
      </c>
      <c r="H56" s="161"/>
      <c r="I56" s="161">
        <f>ROUND(G56*H56,2)</f>
        <v>0</v>
      </c>
      <c r="J56" s="162">
        <v>0</v>
      </c>
      <c r="K56" s="160">
        <f>G56*J56</f>
        <v>0</v>
      </c>
      <c r="L56" s="162">
        <v>0</v>
      </c>
      <c r="M56" s="160">
        <f>G56*L56</f>
        <v>0</v>
      </c>
      <c r="N56" s="163">
        <v>21</v>
      </c>
      <c r="O56" s="164">
        <v>512</v>
      </c>
      <c r="P56" s="13" t="s">
        <v>112</v>
      </c>
    </row>
    <row r="57" spans="1:16" s="13" customFormat="1" ht="17.25" customHeight="1">
      <c r="A57" s="157">
        <v>38</v>
      </c>
      <c r="B57" s="157" t="s">
        <v>113</v>
      </c>
      <c r="C57" s="157" t="s">
        <v>127</v>
      </c>
      <c r="D57" s="158" t="s">
        <v>205</v>
      </c>
      <c r="E57" s="159" t="s">
        <v>206</v>
      </c>
      <c r="F57" s="157" t="s">
        <v>140</v>
      </c>
      <c r="G57" s="167">
        <v>1</v>
      </c>
      <c r="H57" s="161"/>
      <c r="I57" s="161">
        <f>ROUND(G57*H57,2)</f>
        <v>0</v>
      </c>
      <c r="J57" s="162">
        <v>0</v>
      </c>
      <c r="K57" s="160">
        <f>G57*J57</f>
        <v>0</v>
      </c>
      <c r="L57" s="162">
        <v>0</v>
      </c>
      <c r="M57" s="160">
        <f>G57*L57</f>
        <v>0</v>
      </c>
      <c r="N57" s="163">
        <v>21</v>
      </c>
      <c r="O57" s="164">
        <v>512</v>
      </c>
      <c r="P57" s="13" t="s">
        <v>112</v>
      </c>
    </row>
    <row r="58" spans="5:13" s="143" customFormat="1" ht="12.75" customHeight="1">
      <c r="E58" s="144" t="s">
        <v>91</v>
      </c>
      <c r="I58" s="145">
        <f>I14+I55</f>
        <v>0</v>
      </c>
      <c r="K58" s="146" t="e">
        <f>#REF!+K14</f>
        <v>#REF!</v>
      </c>
      <c r="M58" s="146" t="e">
        <f>#REF!+M14</f>
        <v>#REF!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Babka</dc:creator>
  <cp:keywords/>
  <dc:description/>
  <cp:lastModifiedBy>Rostislav Babka</cp:lastModifiedBy>
  <dcterms:created xsi:type="dcterms:W3CDTF">2018-03-06T12:17:57Z</dcterms:created>
  <dcterms:modified xsi:type="dcterms:W3CDTF">2018-03-06T12:33:01Z</dcterms:modified>
  <cp:category/>
  <cp:version/>
  <cp:contentType/>
  <cp:contentStatus/>
</cp:coreProperties>
</file>